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DIPRON\Mapas de Riesgos\corrupcion\"/>
    </mc:Choice>
  </mc:AlternateContent>
  <bookViews>
    <workbookView xWindow="-120" yWindow="-120" windowWidth="20730" windowHeight="11040" activeTab="2"/>
  </bookViews>
  <sheets>
    <sheet name="Seguimiento y Mejoramiento" sheetId="1" r:id="rId1"/>
    <sheet name="Evaluacion a la Gestion" sheetId="5" r:id="rId2"/>
    <sheet name="Instruccion y Juzgamiento" sheetId="6" r:id="rId3"/>
    <sheet name="Datos" sheetId="4" state="hidden" r:id="rId4"/>
  </sheets>
  <externalReferences>
    <externalReference r:id="rId5"/>
    <externalReference r:id="rId6"/>
  </externalReferences>
  <definedNames>
    <definedName name="_xlnm.Print_Area" localSheetId="1">'Evaluacion a la Gestion'!$A$1:$AG$22</definedName>
    <definedName name="_xlnm.Print_Area" localSheetId="2">'Instruccion y Juzgamiento'!$A$1:$AG$22</definedName>
    <definedName name="_xlnm.Print_Area" localSheetId="0">'Seguimiento y Mejoramiento'!$A$1:$AG$22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6" l="1"/>
  <c r="L21" i="6"/>
  <c r="L20" i="6"/>
  <c r="L19" i="6"/>
  <c r="L18" i="6"/>
  <c r="L17" i="6"/>
  <c r="L16" i="6"/>
  <c r="M16" i="6" s="1"/>
  <c r="M19" i="6" s="1"/>
  <c r="G16" i="6"/>
  <c r="H16" i="6" s="1"/>
  <c r="O19" i="6" l="1"/>
  <c r="P16" i="6"/>
  <c r="Q19" i="6" l="1"/>
  <c r="R16" i="6" s="1"/>
  <c r="S16" i="6" s="1"/>
  <c r="T16" i="6" s="1"/>
  <c r="O16" i="6"/>
  <c r="L29" i="5" l="1"/>
  <c r="L28" i="5"/>
  <c r="L27" i="5"/>
  <c r="L26" i="5"/>
  <c r="L25" i="5"/>
  <c r="L24" i="5"/>
  <c r="L23" i="5"/>
  <c r="M23" i="5" s="1"/>
  <c r="M26" i="5" s="1"/>
  <c r="G23" i="5"/>
  <c r="L22" i="5"/>
  <c r="L21" i="5"/>
  <c r="L20" i="5"/>
  <c r="L19" i="5"/>
  <c r="L18" i="5"/>
  <c r="L17" i="5"/>
  <c r="L16" i="5"/>
  <c r="M16" i="5" s="1"/>
  <c r="M19" i="5" s="1"/>
  <c r="G16" i="5"/>
  <c r="H16" i="5" s="1"/>
  <c r="O19" i="5" l="1"/>
  <c r="P16" i="5"/>
  <c r="O26" i="5"/>
  <c r="O23" i="5" s="1"/>
  <c r="P23" i="5"/>
  <c r="Q26" i="5" l="1"/>
  <c r="R23" i="5" s="1"/>
  <c r="S23" i="5" s="1"/>
  <c r="T23" i="5" s="1"/>
  <c r="Q19" i="5"/>
  <c r="R16" i="5" s="1"/>
  <c r="S16" i="5" s="1"/>
  <c r="T16" i="5" s="1"/>
  <c r="O16" i="5"/>
  <c r="G16" i="1" l="1"/>
  <c r="H16" i="1" s="1"/>
  <c r="L22" i="1"/>
  <c r="L21" i="1"/>
  <c r="L20" i="1"/>
  <c r="L19" i="1"/>
  <c r="L18" i="1"/>
  <c r="L17" i="1"/>
  <c r="L16" i="1"/>
  <c r="M16" i="1" l="1"/>
  <c r="M19" i="1" s="1"/>
  <c r="O19" i="1" s="1"/>
  <c r="Q19" i="1" s="1"/>
  <c r="R16" i="1" s="1"/>
  <c r="S16" i="1" s="1"/>
  <c r="T16" i="1" s="1"/>
  <c r="P16" i="1" l="1"/>
  <c r="O16" i="1"/>
</calcChain>
</file>

<file path=xl/sharedStrings.xml><?xml version="1.0" encoding="utf-8"?>
<sst xmlns="http://schemas.openxmlformats.org/spreadsheetml/2006/main" count="395" uniqueCount="188">
  <si>
    <t>DIRECCIONAMIENTO ESTRATÉGICO</t>
  </si>
  <si>
    <t>CÓDIGO</t>
  </si>
  <si>
    <t>E-DES-FT-020</t>
  </si>
  <si>
    <t>VERSIÓN</t>
  </si>
  <si>
    <t>02</t>
  </si>
  <si>
    <t>MAPA DE RIESGOS DE CORRUPCIÓN</t>
  </si>
  <si>
    <t>PÁGINA</t>
  </si>
  <si>
    <t xml:space="preserve">1 de 1 </t>
  </si>
  <si>
    <t>VIGENTE DESDE</t>
  </si>
  <si>
    <t>PROCESO</t>
  </si>
  <si>
    <t>SEGUIMIENTO Y MEJORAMIENTO A LA GESTIÓN</t>
  </si>
  <si>
    <t>FECHA DE ACTUALIZACIÓN</t>
  </si>
  <si>
    <t>OBJETIVO DEL PROCESO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</si>
  <si>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</si>
  <si>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FORMULACIÓN</t>
  </si>
  <si>
    <t>1 SEGUIMIENTO</t>
  </si>
  <si>
    <t>2 SEGUIMIENTO</t>
  </si>
  <si>
    <t>3 SEGUIMIENTO</t>
  </si>
  <si>
    <t>ALCANCE DEL PROCESO</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</si>
  <si>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</si>
  <si>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</si>
  <si>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</si>
  <si>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</si>
  <si>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</si>
  <si>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</si>
  <si>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</si>
  <si>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</si>
  <si>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</si>
  <si>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</si>
  <si>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</si>
  <si>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</si>
  <si>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</si>
  <si>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</si>
  <si>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</si>
  <si>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</si>
  <si>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</si>
  <si>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</si>
  <si>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</si>
  <si>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</si>
  <si>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</si>
  <si>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</si>
  <si>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</si>
  <si>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</si>
  <si>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</si>
  <si>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</si>
  <si>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</si>
  <si>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</si>
  <si>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</si>
  <si>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</si>
  <si>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</si>
  <si>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</si>
  <si>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</si>
  <si>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</si>
  <si>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</si>
  <si>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</si>
  <si>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</si>
  <si>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</si>
  <si>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Presiones indebidas
Oculetamiento de la información
Ausencia de controles que permitan la validación de la información
Concentración de la información en pocas personas </t>
  </si>
  <si>
    <t>Manipulación intencional de la información relacionada con la gestión de la Entidad por parte de los funcionarios o contratistas de la Oficina Asesora de Planeación para beneficio propio, de un proceso  o de un tercero.</t>
  </si>
  <si>
    <t>Toma de decisiones basada en información errada
Observaciones y hallazgos de los entes de control
No logro de los objetivos institucionales</t>
  </si>
  <si>
    <t>MUY BAJA</t>
  </si>
  <si>
    <t>MAYOR</t>
  </si>
  <si>
    <t xml:space="preserve">EL jefe de la oficina asesora de planeación, cada vez que se va a realizar el seguimiento de una herramienta de gestión,  elabora una comunicación en la que se establecen los lineamientos que se deben seguir para la entrega de la información, verificando que la misma sea entregada a cada lider de proceso.
El equipo de funcionarios o contratistas de la Oficina Asesora de Planeación encargados de liderar el seguimiento a las herramientas de gestión, cada vez que se va a realizar el seguimiento de una herramienta de gestión, verifican que la entrega de la información  solicitada, sea remitida o validada por el lider del proceso. En caso de que la información allegada no sea enviada por el líder del proceso, se envía correo electrónico solicitando que se corrija esta situación
El equipo de funcionarios o contratistas de la Oficina Asesora de Planeación encargados de liderar el seguimiento a la gestión institucional,  cada vez que se va a realizar el seguimiento de una herramienta de gestión, verifican que la información allegada cumpla con los lineamientos establecidos por la oficina y que la aplicación de las herramientas se ajuste a la metodología establecida. En caso de detectar fallas en la implementación de las herramientas o datos que presenten un cumplimiento inferior al esperado, se emiten alertas al proceso para que realice las gestiones necesarias que permitan alcanzar las metas esperadas.
</t>
  </si>
  <si>
    <t>¿Existe un responsable asignado a la ejecución del control?</t>
  </si>
  <si>
    <t>ASIGNADO</t>
  </si>
  <si>
    <t>FUERTE (Siempre se Ejecuta)</t>
  </si>
  <si>
    <t>DIRECTAMENTE</t>
  </si>
  <si>
    <t>REDUCIR EL RIESGO</t>
  </si>
  <si>
    <t xml:space="preserve">Se requiere nuevamente la información al proceso, se aplica la metodología de la herramienta correspondiente y se generan los resultados oficiales, sustituyendo el informe inicial. </t>
  </si>
  <si>
    <t>Documentar los lineamientos que se deben cumplir por parte de los procesos para el seguimiento a la gestión institucional.
Capacitar al equipo SIGID en la aplicación de las herramientas de gestión y desempeño elaboradas por la Oficina Asesora de Planeación</t>
  </si>
  <si>
    <t>01/02/2022 al 30/11/2022</t>
  </si>
  <si>
    <t xml:space="preserve">Control No. 1: Durante el periodo Septiembre - Diciembre el Jefe de la Oficina Asesora de Planeción ha venido enviando los correos con los lineamientos que los procesos de ben cumplir para la entrega de la información, Durante el periodo se enviaron lineamientos para el seguimiento de planes de accion, indicadores, plan de mejoramiento y mapas de riesgos. los correos son dirigidos a los lideres de los procesos.
Control No. 2: Durante el periodo evaluado se ha venido revisando que los seguimientos lleguen a la oficina asesora de planeación desde el correo del lider del proceso o que venga validado por ellos.
Control No. 3:  Durante los meses de septiembre a diciembre se emitieron alertas frente al incumplimiento del reporte de acciones del plan de acción </t>
  </si>
  <si>
    <t>Durante el periodo de Septiembre a Diciembre, se actualizó el procedimiento 003 FORMULACIÓN Y SEGUIMIENTO DE LA PLANEACIÓN INSTITUCIONAL  E-DES-PR-003 VR 04
Durante el periodo septiembre a diciembre se realizaron mesas de trabajo con los miembros del equipo SIGID en donde se analizaron los resultados de la aplicación de los mapas de riesgos y se hicieron recomendaciones y ajustes para los mapas de riesgo, así mismo se hizo enfasis de la forma en que se deben hacer los reportes en casos puntuales.</t>
  </si>
  <si>
    <t>No se ha materializado el riesgo</t>
  </si>
  <si>
    <t>N.A.</t>
  </si>
  <si>
    <t xml:space="preserve">Control No. 1: Se evidencia la aplicación del control con el envio de los correos con los linemaientos para la realización del monitoreo de las herramientas de gestion por parte de los procesos.
Control No. 2: Se evidencia la aplicación del control con los correos enviados por parte de los lideres de los procesos .
Control No. 3. Se evidencia la aplicación del control con los correos enviados en donse se informa acerca de las inconsistencias encontadas en la información </t>
  </si>
  <si>
    <t>Control No. 1: Se evidenció la ejecución de la actividad de control con el envio de los correos con los lineamientos para la realización del monitoreo de las herramientas de gestion por parte de los procesos.
Control No. 2: Se evidenció la ejecución de la actividad de  control con los correos enviados por parte de los lideres de los procesos.
Control No. 3. Se evidenció la ejecución de la actividad de control con los correos enviados en donde se informa acerca de las inconsistencias encontradas en la información reportada por cada proceso.
Acciones de fortalecimiento: Se evidenció la ejecución de la acción de fortalecimiento con las actas mesas de trabajo para ajuste mapas de riesgos  y la actualización del procedimiento 003 FORMULACIÓN Y SEGUIMIENTO DE LA PLANEACIÓN INSTITUCIONAL  E-DES-PR-003 VR 04</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</si>
  <si>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</si>
  <si>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</si>
  <si>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</si>
  <si>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</si>
  <si>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</si>
  <si>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</si>
  <si>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</si>
  <si>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</si>
  <si>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</si>
  <si>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</si>
  <si>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</si>
  <si>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</si>
  <si>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</si>
  <si>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</si>
  <si>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Documentos con los lineamientos establecidos
listados de asistencia</t>
  </si>
  <si>
    <t>¿Se deja evidencia o rastro de la ejecución del control que permita a cualquier tercero con la evidencia llegar a la misma conclusión?</t>
  </si>
  <si>
    <t>COMPLETA</t>
  </si>
  <si>
    <t>CONDICIONES RIESGO INHERENTE</t>
  </si>
  <si>
    <t>Asignado</t>
  </si>
  <si>
    <t>No Asignado</t>
  </si>
  <si>
    <t>MODERADO</t>
  </si>
  <si>
    <t>MUY BAJA - MODERADO</t>
  </si>
  <si>
    <t>Adecuado</t>
  </si>
  <si>
    <t>Inadecuado</t>
  </si>
  <si>
    <t>BAJA</t>
  </si>
  <si>
    <t>MUY BAJA - MAYOR</t>
  </si>
  <si>
    <t>ALTO</t>
  </si>
  <si>
    <t>Inoportuna</t>
  </si>
  <si>
    <t>MEDIA</t>
  </si>
  <si>
    <t>CATASTRÓFICO</t>
  </si>
  <si>
    <t>MUY BAJA - CATASTRÓFICO</t>
  </si>
  <si>
    <t>EXTREMO</t>
  </si>
  <si>
    <t>Prevenir</t>
  </si>
  <si>
    <t>Detectar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</si>
  <si>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</si>
  <si>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</si>
  <si>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</si>
  <si>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</si>
  <si>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</si>
  <si>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</si>
  <si>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</si>
  <si>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</si>
  <si>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</si>
  <si>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</si>
  <si>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</si>
  <si>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</si>
  <si>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</si>
  <si>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</si>
  <si>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</si>
  <si>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</si>
  <si>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</si>
  <si>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</si>
  <si>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</si>
  <si>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</si>
  <si>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</si>
  <si>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</si>
  <si>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</si>
  <si>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</si>
  <si>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</si>
  <si>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</si>
  <si>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</si>
  <si>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</si>
  <si>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</si>
  <si>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EVALUACIÓN A LA GESTIÓN</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</si>
  <si>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</si>
  <si>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</si>
  <si>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x</t>
  </si>
  <si>
    <t xml:space="preserve">OBSERVACIONES OFICINA ASESORA DE PLANEACIÓN </t>
  </si>
  <si>
    <t>OBSERVACIONES OFICINA DE          CONTROL INTERNO</t>
  </si>
  <si>
    <t>Primacía de Intereses particulares sobre intereses generales en los procesos de Auditorías Internas.
Inobservancia de los Principios Éticos en el desarrollo de las Auditorías Internas:  Integridad, objetividad, confidencialidad, competencia profesional y conflicto de intereses por parte del equipo Auditor.</t>
  </si>
  <si>
    <t>Manipulación de los resultados de las auditorias y/o seguimientos por parte del equipo auditor a favor del proceso evaluado o de terceros</t>
  </si>
  <si>
    <t xml:space="preserve"> -Informes de Auditoría  sesgados, sin aportes significativos en la mejora de los procesos, lo cual afectaría la efectiva toma de decisiones,  por parte de los usuarios de dichos  informes.</t>
  </si>
  <si>
    <t>1. La Jefe de la Oficina de Control Interno anualmente realiza la rotación del equipo auditor entre los miembros del equipo de la Oficina, mediante asignación que queda plasmada en el plan anual de auditoría y en el  Formato Programa de Auditoría S-EVG-FT-001
2.  La Jefe de la Oficina de Control Interno, cada vez que se presenta un informe de auditoría o seguimiento,  realiza la revisión y aprobación de los informes emitidos producto de las auditorías realizadas verificando  que lo que se incluya en el informe concuerde con lo observado en el transcurso de la auditoría de acuerdo con los papeles de trabajo. En caso de detectar que el informe no refleja las situaciones encontradas y evidenciadas en los papeles de trabajo, se devuelve al equipo auditor para que sea corregido.
3. El auditor líder designado para cada auditoria y/o seguimiento controla que se cumpla con las actividades programadas, presentando los avances en reunión de equipo primario de la oficina. En caso de que se detecten retrasos o incumplimientos, se establecen actividades de contingencia que permitan cumplir lo programado.</t>
  </si>
  <si>
    <t>1. Revisar los papeles de trabajo y emitir un nuevo informe de auditoría
2. Poner en conocimiento de los entes de control correspondientes la situación presentada</t>
  </si>
  <si>
    <t>1. Socializar al equipo de la Oficina de Control Interno, el código de ética del auditor, el estatuto de auditoría y los procedimientos de la Oficina</t>
  </si>
  <si>
    <t>01/02/2023 - 30/12/2023</t>
  </si>
  <si>
    <t>1. Para la vigencia 2023, se realizó la programación de actividades del Plan Anual de Auditorias, rotando los auditores en la medida que los recursos asignados lo permiten, este control ya se habia ejecutado y durante el periodo no se presentaron modificaciones al PAA por lo tanto para este cuatrimestre no se aporta evidencia
2.  Los informes de Auditoría, evaluación a la Gestión o de ley emitidos fueron revisados por parte de la jefatura, se adjunta evidencias de dicha revisión y aprobación.
3. En las reuniones mensuales del equipo se realizó seguimiento a todas las actividades del PAA y se informaron los avances por parte de los lideres de las actividades, se aportan las presentaciones, y listados de asistencia de las reuniones, en los meses de septiembre, octubre, noviembre y diciembre, no se presentaron atrasos en la ejecución del plan.</t>
  </si>
  <si>
    <t>1. La actividad de fortalecimiento ya se habia realizado en el primer cuatrimestre y no se han presentado cambios en el equipo, por lo que no se ha requerido volver a ejecutar.</t>
  </si>
  <si>
    <t xml:space="preserve">No </t>
  </si>
  <si>
    <t>Control No 1:  El control se ejecuta anualmnete y en seguimientos anteriores se habia reportado su aplicación.
Control No. 2: Se evidencia la aplicación del control con los pantallazos de los correos en donde la Jefe de la OFicina de Control Interno solicita la radicación de los informes una vez revisados y aprobados por ella.
Control No. 3: Se evidencia la aplicación del control con la presentación realizada por los lideres de las auditorias en las que se presentan el estado de las mismas
Accion de Fortalecimiento: La acción ya se habia realizado y evidenciado en los seguimientos anteriores.</t>
  </si>
  <si>
    <t>Control 1: Se evidenció la ejecución de la actividad de control.
Control 2: Se reportó que durante este periodo no se dio aplicación a la actividad de control.
Control 3: Se evidenció la ejecución de la actividad de control.
Acciones de Fortalecimiento: Se reportó que durante este periodo no se dio aplicación a la actividad de control.
No se reporta materialización del riesgo.</t>
  </si>
  <si>
    <t>Listados de asistencia, presentaciones realizadas</t>
  </si>
  <si>
    <t xml:space="preserve">Debilidades en los controles del uso de la información a la que se accede en los procesos de seguimiento y/o auditoría </t>
  </si>
  <si>
    <t>Uso indebido de  información confidencial o privilegiada por parte del equipo Auditor, en favor propio o de terceros</t>
  </si>
  <si>
    <t xml:space="preserve">
-Deterioro de la imagen y credibilidad de la Oficina de Control Interno
Pérdida de información 
Filtración de la información confidencial o privilegiada de los procesos auditados</t>
  </si>
  <si>
    <t>1.  La Jefe de la Oficina de Control Interno, cada vez que se solicita información al proceso auditado, realiza la revisión y aprobación de las solicitudes de información verificando  que la información solicitada corresponda al alcance definido para el proceso auditor. En caso de que se detecte información que no corresponda al alcance definido, se exluye de la solicitud.
2.La Jefe de la Oficina de Control Interno emite autorización para el acceso a la carpeta digital en el momento del ingreso de cada equipo auditor por medio del formato GESTIÓN DE USUARIOS, código E-GTIC-FT-014
3. Cada auditor realiza el diligenciamiento del formato INVENTARIO ÚNICO DOCUMENTAL, código A-GDO-FT-018 verificando que todos los documentos generados durante el proceso auditor o de seguimiento  sean entregados y archivados en el momento del retiro del mismo.
4. La auxiliar administrativa asignada a la Oficina de Control Interno, al momento de la creación de los expedientes contractuales de los miembros del equipo de trabajo de la oficina, realiza la verificación de la firma y entrega del Acuerdo de Confidencialidad. en caso de detectar que algun miembro del equipo no ha aportado el formato, solicita su entrega para que forme parte del expediente.</t>
  </si>
  <si>
    <t>1. Poner en conocimiento de los entes de control correspondientes la situación presentada</t>
  </si>
  <si>
    <t>1.Socializar al equipo de la Oficina de Control Interno, el código de ética del auditor</t>
  </si>
  <si>
    <t>01/02/2022 - 30/12/2022</t>
  </si>
  <si>
    <t xml:space="preserve">1.  La Jefe de la Oficina de Control Interno, revisó y aprobó las solicitudes de información, se adjunta evidencia de revisión y envió.
2. En el mes de diciembre ingreso el Auditor Sergio Andres Castro Londoño, se adjunta formato de solicitud asimismo se aporta la solicitud de desactivación de Yaklin Chaparro. 
3.  En el mes de diciembre culmino la ejecución del contrato de la Auditoria Yaklin Chaparro se adjunta formato de entrega.
4. En el mes de diciembre ingreso el Auditor Sergio Andres Castro Londoño, se adjunta  copia de acuerdo de confidencialidad  </t>
  </si>
  <si>
    <t xml:space="preserve">1 Esta acción fue ejecutada en el primer cuatrimeste </t>
  </si>
  <si>
    <t>No</t>
  </si>
  <si>
    <t>Control 1: Se evidenció la ejecución de la actividad de control.
Control 2: Se evidenció la ejecución de la actividad de control.
Control 3: Se evidenció la ejecución de la actividad de control.
Control 4: Se evidenció la ejecución de la actividad de control.
Acciones de Fortalecimiento: Se reportó que durante este periodo no se dio aplicación a la actividad de control.
No se reporta materialización del riesgo.</t>
  </si>
  <si>
    <t>INSTRUCCION Y JUZGAMIENTO DE PROCESOS DISCIPLINARIOS</t>
  </si>
  <si>
    <t>Ejercer el control disciplinario sobre la conducta de los servidores públicos del IDIPRON, en el cumplimiento de sus deberes funcionales, a través de medidas de corrección o de prevención, con el fin de garantizar los principios de eficiencia moralidad economía y transparencia **</t>
  </si>
  <si>
    <t>La actuación Disciplinaria se origina con la recepción de información proveniente de un servidor público, por queja formulada por cualquier persona, por anónimos o por otro medio que amerite credibilidad y finaliza con cualquiera de las siguientes decisiones: un auto  inhibitorio, un auto de archivo definitivo, un auto de remisión por competencia y el correspondiente fallo sancionatorio o absolutorio en primera instancia. Esta Actuación está destinada a los servidores públicos del IDIPRON aunque se encuentren retirados del servicio. **</t>
  </si>
  <si>
    <t xml:space="preserve">Causa 1: Divulgación de la información por parte de las personas que hacen parte de la Oficina de Control Disciplinario Interno </t>
  </si>
  <si>
    <t>Manipulación o alteración de la información asociada al desarrollo de procesos disciplinarios por parte de los servidores o contratistas de la Oficina de Control Disciplinario Interno para beneficio propio  o de un tercero</t>
  </si>
  <si>
    <t>* Demanda. 
* Violación al debido proceso. 
* Investigación disciplinaria al Grupo de Control Interno Disciplinario.</t>
  </si>
  <si>
    <t xml:space="preserve">
El Jefe de la Oficina de Control Disciplinario Interno, verifica el diligenciamiento del  Acuerdo de confidencialidad cada vez que ingresa un servidor o contratista a la dependencia. En caso de detectarse que un servidor o contratista no ha diligenciado dicho Acuerdo de manera oportuna, se procede a solicitarle de forma escrita su diligenciamiento y firma.</t>
  </si>
  <si>
    <t xml:space="preserve">Se inicia proceso disciplinario.                            Se inicia proceso por incumplimiento del contrato.                                    Se compulsan copias a la Fiscalía General de la Nación. </t>
  </si>
  <si>
    <t xml:space="preserve">Charlas sobre la importancia de mantener la reserva en las actuaciones disciplinarias que se adelantan </t>
  </si>
  <si>
    <t>01/01/2022 AL 31/12/2022</t>
  </si>
  <si>
    <t xml:space="preserve">La jefe de la Oficina de Control Disciplinario Interno, verifica con su contratista técnico, que todos sus integrantes  hayan firmado el acuerdo de confidencialidad establecido por la entidad
A la oficina de Control Disciplinario Interno para el tercer cuatrimestre no ingresaron contratistas nuevos y los contratistas antiguos ya contaban con el acuerdo de confidencialidad firmado, bajo el código A-TIC-FT-017, los cuales están cargados como evidencia en el segundo cuatrimestre.
Se resalta que el contratista técnico, la servidora con funciones de secretaria y la jefe de la Oficina suscribieron dicho acuerdo de confidencialidad en el primer cuatrimestre del 2023, acuerdos que fueron cargados como evidencia en el primer seguimeinto realizado. </t>
  </si>
  <si>
    <t>Se realizaron reuniones periódicas, dentro de las cuales se profundizó el tema de la reserva de las actuaciones disciplinarias, conforme al artículo 115 de la Ley 1952 de 2019; para no materializar el riesgo de corrupción
Las fechas en las que llevó a cabo las charlas sobre los acuerdos de confidencialidad, se efectuaron:
04/09/2023
04/10/2023
02/11/2023
04/12/2023.
De las anteriores reuniones, se anexan las respectivas listas de asistencia de cada una de ellas.</t>
  </si>
  <si>
    <t>Debido a que el riesgo de corrupción no se materializó, no se requirió realizar acciones de contingencia.</t>
  </si>
  <si>
    <t>Control No. 1: Durante el periodo evaluado no hubo necesidad de aplicar el control pues no ingresó nadie nuevo a la oficina y los servidores ya tenian el acuerdo de confidencialidad firmado.
Acciones de fortalecimiento: Se evidencia el cumplimiento de la accion de fortalecimiento con los formatos de asistencia de las charlas realizadas.</t>
  </si>
  <si>
    <t>Control 1: se evidencia que en el segundo semestre de 2023, se realizaron reuniones internas de grupo donde se incluyó como tema la reserva de la información referida a procesos disciplinarios. se recomienda que a más de incluir como evidencias las actas de asistencia a reuniones se integren actas de reunión para evidenciar las instrucciones correspondientes a la reserva. Acciones de Fortalecimiento: se evidencia que se realizaron reuniones en el segundo semestre de 2023.</t>
  </si>
  <si>
    <t xml:space="preserve">Listas de asistencia 
</t>
  </si>
  <si>
    <t xml:space="preserve">La jefe de la Oficina de Control Disciplinario Interno, verifica con su contratista técnico, que todos sus integrantes  hayan firmado el acuerdo de confidencialidad establecido por la entidad
A la oficina de Control Disciplinario Interno para el segundo cuatrimestre ingresaron  dos contratistas profesionales,  los cuales se procedió a verificar la suscripción del acuerdo, bajo el código A-TIC-FT-017..
Se resalta que el contratista técnico, la servidora con funciones de secretaria y la jefe de la Oficina suscribieron dicho acuerdo de confidencialidad en el primer cuatrimestre del 2023, acuerdos que fueron cargados como evidencia en el primer seguimeinto realizado. 
</t>
  </si>
  <si>
    <t>Se realizaron reuniones periódicas, dentro de las cuales se profundizó el tema de la reserva de las actuaciones disciplinarias, conforme al artículo 115 de la Ley 1952 de 2019; para no materializar el riesgo de corrupción
Las fechas en las que llevó a cabo las charlas sobre los acuerdos de confidencialidad, se efectuaron:
07/06/2023
14/07/2023
15/08/2023.
De las anteriores reuniones, se anexan las respectivas listas de asistencia de cada una de ellas.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</si>
</sst>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color rgb="FF000000"/>
      <name val="Times New Roman"/>
      <family val="1"/>
    </font>
    <font>
      <sz val="16"/>
      <color theme="1"/>
      <name val="Calibri"/>
      <family val="2"/>
      <scheme val="minor"/>
    </font>
    <font>
      <sz val="10"/>
      <color theme="1"/>
      <name val="Times New Roman"/>
    </font>
    <font>
      <sz val="14"/>
      <color rgb="FF000000"/>
      <name val="Times New Roman"/>
      <family val="1"/>
    </font>
    <font>
      <sz val="11"/>
      <color rgb="FF000000"/>
      <name val="Times New Roman"/>
      <charset val="1"/>
    </font>
    <font>
      <sz val="11"/>
      <color rgb="FF000000"/>
      <name val="Times New Roman"/>
      <family val="1"/>
    </font>
    <font>
      <sz val="14"/>
      <color rgb="FF000000"/>
      <name val="Times New Roman"/>
    </font>
    <font>
      <b/>
      <sz val="18"/>
      <color theme="1"/>
      <name val="Calibri"/>
      <family val="2"/>
      <scheme val="minor"/>
    </font>
    <font>
      <sz val="10"/>
      <color rgb="FFFF0000"/>
      <name val="Times New Roman"/>
      <family val="1"/>
    </font>
    <font>
      <sz val="10"/>
      <color rgb="FFFF0000"/>
      <name val="Times New Roman"/>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28">
    <xf numFmtId="0" fontId="0" fillId="0" borderId="0" xfId="0"/>
    <xf numFmtId="0" fontId="3" fillId="0" borderId="0" xfId="0" applyFont="1"/>
    <xf numFmtId="0" fontId="2"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8" fillId="0" borderId="19" xfId="0" applyFont="1" applyBorder="1" applyAlignment="1">
      <alignment horizontal="justify" vertical="top"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0" xfId="0" applyFont="1" applyAlignment="1">
      <alignment horizontal="center"/>
    </xf>
    <xf numFmtId="0" fontId="5"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0" borderId="48" xfId="0" applyFont="1" applyBorder="1" applyAlignment="1">
      <alignment horizontal="justify" vertical="top" wrapText="1"/>
    </xf>
    <xf numFmtId="0" fontId="2" fillId="0" borderId="49" xfId="0" applyFont="1" applyBorder="1" applyAlignment="1" applyProtection="1">
      <alignment horizontal="center" vertical="center" wrapText="1"/>
      <protection locked="0"/>
    </xf>
    <xf numFmtId="1" fontId="8" fillId="0" borderId="49"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1" xfId="0" applyFont="1" applyFill="1" applyBorder="1" applyAlignment="1">
      <alignment horizontal="left" vertical="center"/>
    </xf>
    <xf numFmtId="0" fontId="2" fillId="2" borderId="39" xfId="0" applyFont="1" applyFill="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xf>
    <xf numFmtId="0" fontId="2" fillId="3" borderId="45" xfId="0" applyFont="1" applyFill="1" applyBorder="1" applyAlignment="1">
      <alignment horizontal="center" vertical="center" wrapText="1"/>
    </xf>
    <xf numFmtId="0" fontId="10" fillId="2" borderId="1"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47"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0" xfId="0" applyFont="1" applyFill="1" applyAlignment="1">
      <alignment horizontal="center" vertical="center"/>
    </xf>
    <xf numFmtId="0" fontId="2" fillId="3" borderId="3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4" xfId="0" applyFont="1" applyFill="1" applyBorder="1" applyAlignment="1">
      <alignment horizontal="center" vertical="center"/>
    </xf>
    <xf numFmtId="0" fontId="14" fillId="0" borderId="27" xfId="0" applyFont="1" applyBorder="1" applyAlignment="1" applyProtection="1">
      <alignment horizontal="justify" vertical="center" wrapText="1"/>
      <protection locked="0"/>
    </xf>
    <xf numFmtId="0" fontId="14" fillId="0" borderId="45"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1" xfId="0" applyFont="1" applyBorder="1" applyAlignment="1" applyProtection="1">
      <alignment horizontal="center"/>
      <protection locked="0"/>
    </xf>
    <xf numFmtId="0" fontId="17" fillId="0" borderId="1"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3" borderId="1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0" xfId="0" applyFont="1" applyBorder="1" applyAlignment="1">
      <alignment horizontal="center" vertical="center" wrapText="1"/>
    </xf>
    <xf numFmtId="0" fontId="13" fillId="0" borderId="2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4" fillId="0" borderId="8" xfId="0" applyFont="1" applyBorder="1" applyAlignment="1" applyProtection="1">
      <alignment horizontal="justify" vertical="center" wrapText="1"/>
      <protection locked="0"/>
    </xf>
    <xf numFmtId="0" fontId="14" fillId="0" borderId="10" xfId="0" applyFont="1" applyBorder="1" applyAlignment="1" applyProtection="1">
      <alignment horizontal="justify" vertical="center" wrapText="1"/>
      <protection locked="0"/>
    </xf>
    <xf numFmtId="0" fontId="14" fillId="0" borderId="47"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14" fillId="0" borderId="43" xfId="0" applyFont="1" applyBorder="1" applyAlignment="1" applyProtection="1">
      <alignment horizontal="justify" vertical="center"/>
      <protection locked="0"/>
    </xf>
    <xf numFmtId="0" fontId="5" fillId="0" borderId="2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14"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7" xfId="0" applyFont="1" applyBorder="1" applyAlignment="1">
      <alignment horizontal="center" vertical="center" wrapText="1"/>
    </xf>
    <xf numFmtId="0" fontId="14" fillId="0" borderId="45" xfId="0" applyFont="1" applyBorder="1" applyAlignment="1" applyProtection="1">
      <alignment horizontal="center" vertical="center" wrapText="1"/>
      <protection locked="0"/>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7" xfId="0" applyFont="1" applyBorder="1" applyAlignment="1">
      <alignment horizontal="center" vertical="center" wrapText="1"/>
    </xf>
    <xf numFmtId="0" fontId="9"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14" fontId="3" fillId="0" borderId="2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15" fillId="2" borderId="31"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4" xfId="0" applyFont="1" applyFill="1" applyBorder="1" applyAlignment="1">
      <alignment horizontal="center" vertical="center"/>
    </xf>
    <xf numFmtId="0" fontId="15" fillId="0" borderId="27" xfId="0" applyFont="1" applyBorder="1" applyAlignment="1" applyProtection="1">
      <alignment horizontal="center" vertical="center" wrapText="1"/>
      <protection locked="0"/>
    </xf>
    <xf numFmtId="14" fontId="14" fillId="0" borderId="2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21" fillId="0" borderId="24" xfId="0" applyFont="1" applyBorder="1" applyAlignment="1">
      <alignment vertical="center" wrapText="1"/>
    </xf>
    <xf numFmtId="0" fontId="15" fillId="0" borderId="45"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protection locked="0"/>
    </xf>
    <xf numFmtId="0" fontId="22" fillId="0" borderId="23" xfId="0" applyFont="1" applyBorder="1" applyAlignment="1">
      <alignment vertical="center" wrapText="1"/>
    </xf>
    <xf numFmtId="0" fontId="7" fillId="0" borderId="27"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22" fillId="0" borderId="63" xfId="0" applyFont="1" applyBorder="1" applyAlignment="1">
      <alignment vertical="center" wrapText="1"/>
    </xf>
    <xf numFmtId="0" fontId="23" fillId="0" borderId="1" xfId="0" applyFont="1" applyBorder="1" applyAlignment="1" applyProtection="1">
      <alignment horizontal="justify" vertical="center" wrapText="1"/>
      <protection locked="0"/>
    </xf>
    <xf numFmtId="0" fontId="14" fillId="0" borderId="20" xfId="0" applyFont="1" applyBorder="1" applyAlignment="1" applyProtection="1">
      <alignment horizontal="center" vertical="center" wrapText="1"/>
      <protection locked="0"/>
    </xf>
    <xf numFmtId="0" fontId="20" fillId="0" borderId="27" xfId="0" applyFont="1" applyBorder="1" applyAlignment="1">
      <alignment vertical="center" wrapText="1"/>
    </xf>
    <xf numFmtId="0" fontId="20" fillId="0" borderId="1" xfId="0" applyFont="1" applyBorder="1" applyAlignment="1" applyProtection="1">
      <alignment horizontal="justify" vertical="center" wrapText="1"/>
      <protection locked="0"/>
    </xf>
    <xf numFmtId="0" fontId="20" fillId="0" borderId="45" xfId="0" applyFont="1" applyBorder="1" applyAlignment="1">
      <alignment vertical="center" wrapText="1"/>
    </xf>
    <xf numFmtId="0" fontId="20" fillId="0" borderId="43" xfId="0" applyFont="1" applyBorder="1" applyAlignment="1" applyProtection="1">
      <alignment horizontal="justify" vertical="center" wrapText="1"/>
      <protection locked="0"/>
    </xf>
    <xf numFmtId="0" fontId="14" fillId="0" borderId="44" xfId="0" applyFont="1" applyBorder="1" applyAlignment="1" applyProtection="1">
      <alignment horizontal="center" vertical="center" wrapText="1"/>
      <protection locked="0"/>
    </xf>
    <xf numFmtId="0" fontId="20" fillId="0" borderId="64" xfId="0" applyFont="1" applyBorder="1" applyAlignment="1">
      <alignment vertical="center" wrapText="1"/>
    </xf>
    <xf numFmtId="0" fontId="24" fillId="0" borderId="1" xfId="0" applyFont="1" applyBorder="1" applyAlignment="1">
      <alignment horizontal="center" vertical="center"/>
    </xf>
    <xf numFmtId="0" fontId="13" fillId="0" borderId="21" xfId="0" applyFont="1" applyBorder="1" applyAlignment="1" applyProtection="1">
      <alignment horizontal="justify" vertical="center" wrapText="1"/>
      <protection locked="0"/>
    </xf>
    <xf numFmtId="0" fontId="14" fillId="8" borderId="27" xfId="0" applyFont="1" applyFill="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7" fillId="0" borderId="0" xfId="0" applyFont="1"/>
    <xf numFmtId="0" fontId="3" fillId="9" borderId="24" xfId="0" applyFont="1" applyFill="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4" fillId="8" borderId="45"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13" fillId="0" borderId="42" xfId="0" applyFont="1" applyBorder="1" applyAlignment="1" applyProtection="1">
      <alignment horizontal="justify" vertical="center" wrapText="1"/>
      <protection locked="0"/>
    </xf>
    <xf numFmtId="0" fontId="3" fillId="0" borderId="47" xfId="0" applyFont="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14" fontId="25" fillId="0" borderId="21" xfId="0" applyNumberFormat="1"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42"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cellXfs>
  <cellStyles count="1">
    <cellStyle name="Normal" xfId="0" builtinId="0"/>
  </cellStyles>
  <dxfs count="24">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guerra\Downloads\Mapa%20de%20Riesgos%20de%20Corrupcion%202023%20Evaluacion%20a%20la%20Gesti&#243;n%20III%20segui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guerra\Downloads\Mapa%20de%20Riesgos%20de%20Corrupci&#243;n%20-%20Instrucci&#243;n%20y%20Juzgamiento%20de%20Procesos%20Disciplinarios%20III%20Seguimiento%208%20de%20enero%20d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
      <sheetName val="ENCUESTA DE IMPACTO - R1"/>
      <sheetName val="Datos"/>
      <sheetName val="R2"/>
      <sheetName val="ENCUESTA DE IMPACTO - R2"/>
    </sheetNames>
    <sheetDataSet>
      <sheetData sheetId="0"/>
      <sheetData sheetId="1" refreshError="1"/>
      <sheetData sheetId="2">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Datos"/>
      <sheetName val="ENCUESTA DE IMPACTO"/>
    </sheetNames>
    <sheetDataSet>
      <sheetData sheetId="0"/>
      <sheetData sheetId="1">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showGridLines="0" view="pageBreakPreview" topLeftCell="AA15" zoomScale="80" zoomScaleNormal="50" zoomScaleSheetLayoutView="80" workbookViewId="0">
      <selection activeCell="AB16" sqref="AB16:AB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4"/>
      <c r="B1" s="177"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9"/>
      <c r="AD1" s="175" t="s">
        <v>1</v>
      </c>
      <c r="AE1" s="176"/>
      <c r="AF1" s="176"/>
      <c r="AG1" s="45" t="s">
        <v>2</v>
      </c>
      <c r="AH1" s="1"/>
      <c r="AI1" s="1"/>
      <c r="AJ1" s="1"/>
    </row>
    <row r="2" spans="1:36" ht="27" customHeight="1" thickBot="1" x14ac:dyDescent="0.3">
      <c r="A2" s="134"/>
      <c r="B2" s="180"/>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2"/>
      <c r="AD2" s="175" t="s">
        <v>3</v>
      </c>
      <c r="AE2" s="176"/>
      <c r="AF2" s="176"/>
      <c r="AG2" s="46" t="s">
        <v>4</v>
      </c>
      <c r="AH2" s="1"/>
      <c r="AI2" s="1"/>
      <c r="AJ2" s="1"/>
    </row>
    <row r="3" spans="1:36" ht="27" customHeight="1" x14ac:dyDescent="0.25">
      <c r="A3" s="134"/>
      <c r="B3" s="177" t="s">
        <v>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9"/>
      <c r="AD3" s="175" t="s">
        <v>6</v>
      </c>
      <c r="AE3" s="176"/>
      <c r="AF3" s="176"/>
      <c r="AG3" s="45" t="s">
        <v>7</v>
      </c>
      <c r="AH3" s="1"/>
      <c r="AI3" s="1"/>
      <c r="AJ3" s="1"/>
    </row>
    <row r="4" spans="1:36" ht="27" customHeight="1" thickBot="1" x14ac:dyDescent="0.3">
      <c r="A4" s="134"/>
      <c r="B4" s="180"/>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2"/>
      <c r="AD4" s="175" t="s">
        <v>8</v>
      </c>
      <c r="AE4" s="176"/>
      <c r="AF4" s="176"/>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9</v>
      </c>
      <c r="B6" s="135" t="s">
        <v>10</v>
      </c>
      <c r="C6" s="136"/>
      <c r="D6" s="136"/>
      <c r="E6" s="136"/>
      <c r="F6" s="136"/>
      <c r="G6" s="136"/>
      <c r="H6" s="137"/>
      <c r="I6" s="16"/>
      <c r="J6" s="22"/>
      <c r="K6" s="25" t="s">
        <v>11</v>
      </c>
      <c r="L6" s="24"/>
      <c r="M6" s="158">
        <v>44956</v>
      </c>
      <c r="N6" s="159"/>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12</v>
      </c>
      <c r="B8" s="172" t="s">
        <v>13</v>
      </c>
      <c r="C8" s="173"/>
      <c r="D8" s="173"/>
      <c r="E8" s="173"/>
      <c r="F8" s="173"/>
      <c r="G8" s="173"/>
      <c r="H8" s="173"/>
      <c r="I8" s="174"/>
      <c r="J8" s="16"/>
      <c r="K8" s="20"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18</v>
      </c>
      <c r="B9" s="172" t="s">
        <v>19</v>
      </c>
      <c r="C9" s="173"/>
      <c r="D9" s="173"/>
      <c r="E9" s="173"/>
      <c r="F9" s="173"/>
      <c r="G9" s="173"/>
      <c r="H9" s="173"/>
      <c r="I9" s="174"/>
      <c r="J9" s="16"/>
      <c r="K9" s="50"/>
      <c r="L9" s="21"/>
      <c r="M9" s="51"/>
      <c r="N9" s="52"/>
      <c r="O9" s="50" t="s">
        <v>20</v>
      </c>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38" t="s">
        <v>21</v>
      </c>
      <c r="B12" s="139"/>
      <c r="C12" s="139"/>
      <c r="D12" s="140"/>
      <c r="E12" s="141" t="s">
        <v>22</v>
      </c>
      <c r="F12" s="142"/>
      <c r="G12" s="142"/>
      <c r="H12" s="142"/>
      <c r="I12" s="142"/>
      <c r="J12" s="142"/>
      <c r="K12" s="142"/>
      <c r="L12" s="142"/>
      <c r="M12" s="142"/>
      <c r="N12" s="142"/>
      <c r="O12" s="142"/>
      <c r="P12" s="142"/>
      <c r="Q12" s="142"/>
      <c r="R12" s="142"/>
      <c r="S12" s="142"/>
      <c r="T12" s="142"/>
      <c r="U12" s="142"/>
      <c r="V12" s="142"/>
      <c r="W12" s="142"/>
      <c r="X12" s="143"/>
      <c r="Y12" s="33"/>
      <c r="Z12" s="80" t="s">
        <v>23</v>
      </c>
      <c r="AA12" s="81"/>
      <c r="AB12" s="81"/>
      <c r="AC12" s="81"/>
      <c r="AD12" s="82"/>
      <c r="AE12" s="1"/>
      <c r="AF12" s="80" t="s">
        <v>24</v>
      </c>
      <c r="AG12" s="82"/>
      <c r="AH12" s="1"/>
      <c r="AI12" s="1"/>
      <c r="AJ12" s="1"/>
    </row>
    <row r="13" spans="1:36" x14ac:dyDescent="0.25">
      <c r="A13" s="144" t="s">
        <v>25</v>
      </c>
      <c r="B13" s="102" t="s">
        <v>26</v>
      </c>
      <c r="C13" s="102" t="s">
        <v>27</v>
      </c>
      <c r="D13" s="104" t="s">
        <v>28</v>
      </c>
      <c r="E13" s="106" t="s">
        <v>29</v>
      </c>
      <c r="F13" s="107"/>
      <c r="G13" s="107"/>
      <c r="H13" s="107"/>
      <c r="I13" s="108" t="s">
        <v>30</v>
      </c>
      <c r="J13" s="109"/>
      <c r="K13" s="109"/>
      <c r="L13" s="109"/>
      <c r="M13" s="109"/>
      <c r="N13" s="109"/>
      <c r="O13" s="109"/>
      <c r="P13" s="109"/>
      <c r="Q13" s="109"/>
      <c r="R13" s="27"/>
      <c r="S13" s="27"/>
      <c r="T13" s="108" t="s">
        <v>31</v>
      </c>
      <c r="U13" s="109"/>
      <c r="V13" s="109"/>
      <c r="W13" s="109"/>
      <c r="X13" s="146"/>
      <c r="Y13" s="33"/>
      <c r="Z13" s="83"/>
      <c r="AA13" s="84"/>
      <c r="AB13" s="84"/>
      <c r="AC13" s="84"/>
      <c r="AD13" s="85"/>
      <c r="AE13" s="1"/>
      <c r="AF13" s="83"/>
      <c r="AG13" s="85"/>
      <c r="AH13" s="2"/>
      <c r="AI13" s="2"/>
      <c r="AJ13" s="2"/>
    </row>
    <row r="14" spans="1:36" ht="32.25" customHeight="1" thickBot="1" x14ac:dyDescent="0.3">
      <c r="A14" s="144"/>
      <c r="B14" s="102"/>
      <c r="C14" s="102"/>
      <c r="D14" s="104"/>
      <c r="E14" s="147" t="s">
        <v>32</v>
      </c>
      <c r="F14" s="148"/>
      <c r="G14" s="148"/>
      <c r="H14" s="148"/>
      <c r="I14" s="149" t="s">
        <v>33</v>
      </c>
      <c r="J14" s="151" t="s">
        <v>34</v>
      </c>
      <c r="K14" s="151" t="s">
        <v>35</v>
      </c>
      <c r="L14" s="152" t="s">
        <v>36</v>
      </c>
      <c r="M14" s="102" t="s">
        <v>37</v>
      </c>
      <c r="N14" s="154" t="s">
        <v>38</v>
      </c>
      <c r="O14" s="103" t="s">
        <v>39</v>
      </c>
      <c r="P14" s="102" t="s">
        <v>40</v>
      </c>
      <c r="Q14" s="103" t="s">
        <v>41</v>
      </c>
      <c r="R14" s="103" t="s">
        <v>42</v>
      </c>
      <c r="S14" s="30"/>
      <c r="T14" s="150" t="s">
        <v>43</v>
      </c>
      <c r="U14" s="102" t="s">
        <v>44</v>
      </c>
      <c r="V14" s="103" t="s">
        <v>45</v>
      </c>
      <c r="W14" s="102" t="s">
        <v>46</v>
      </c>
      <c r="X14" s="104"/>
      <c r="Y14" s="40"/>
      <c r="Z14" s="86"/>
      <c r="AA14" s="87"/>
      <c r="AB14" s="87"/>
      <c r="AC14" s="87"/>
      <c r="AD14" s="88"/>
      <c r="AE14" s="2"/>
      <c r="AF14" s="86"/>
      <c r="AG14" s="88"/>
      <c r="AH14" s="2"/>
      <c r="AI14" s="1"/>
      <c r="AJ14" s="2"/>
    </row>
    <row r="15" spans="1:36" ht="74.25" customHeight="1" x14ac:dyDescent="0.25">
      <c r="A15" s="145"/>
      <c r="B15" s="103"/>
      <c r="C15" s="103"/>
      <c r="D15" s="105"/>
      <c r="E15" s="34" t="s">
        <v>47</v>
      </c>
      <c r="F15" s="32" t="s">
        <v>48</v>
      </c>
      <c r="G15" s="3"/>
      <c r="H15" s="4" t="s">
        <v>49</v>
      </c>
      <c r="I15" s="150"/>
      <c r="J15" s="151"/>
      <c r="K15" s="151"/>
      <c r="L15" s="153"/>
      <c r="M15" s="102"/>
      <c r="N15" s="110"/>
      <c r="O15" s="110"/>
      <c r="P15" s="102"/>
      <c r="Q15" s="110"/>
      <c r="R15" s="110"/>
      <c r="S15" s="31"/>
      <c r="T15" s="168"/>
      <c r="U15" s="102"/>
      <c r="V15" s="110"/>
      <c r="W15" s="28" t="s">
        <v>50</v>
      </c>
      <c r="X15" s="35" t="s">
        <v>51</v>
      </c>
      <c r="Y15" s="40"/>
      <c r="Z15" s="43" t="s">
        <v>52</v>
      </c>
      <c r="AA15" s="29" t="s">
        <v>53</v>
      </c>
      <c r="AB15" s="29" t="s">
        <v>54</v>
      </c>
      <c r="AC15" s="29" t="s">
        <v>55</v>
      </c>
      <c r="AD15" s="44" t="s">
        <v>56</v>
      </c>
      <c r="AE15" s="2"/>
      <c r="AF15" s="43"/>
      <c r="AG15" s="53"/>
      <c r="AH15" s="2"/>
      <c r="AI15" s="1"/>
      <c r="AJ15" s="2"/>
    </row>
    <row r="16" spans="1:36" ht="100.5" customHeight="1" x14ac:dyDescent="0.25">
      <c r="A16" s="123">
        <v>1</v>
      </c>
      <c r="B16" s="125" t="s">
        <v>57</v>
      </c>
      <c r="C16" s="128" t="s">
        <v>58</v>
      </c>
      <c r="D16" s="128" t="s">
        <v>59</v>
      </c>
      <c r="E16" s="131" t="s">
        <v>60</v>
      </c>
      <c r="F16" s="111" t="s">
        <v>61</v>
      </c>
      <c r="G16" s="75" t="str">
        <f>+CONCATENATE(E16," - ",F16)</f>
        <v>MUY BAJA - MAYOR</v>
      </c>
      <c r="H16" s="69" t="str">
        <f>+VLOOKUP(G16,Datos!D3:E17,2,FALSE)</f>
        <v>ALTO</v>
      </c>
      <c r="I16" s="113" t="s">
        <v>62</v>
      </c>
      <c r="J16" s="5" t="s">
        <v>63</v>
      </c>
      <c r="K16" s="6" t="s">
        <v>64</v>
      </c>
      <c r="L16" s="7">
        <f>IF(K16="ASIGNADO",15,IF(K16="NO ASIGNADO",0,""))</f>
        <v>15</v>
      </c>
      <c r="M16" s="115">
        <f>SUM(L16:L22)</f>
        <v>100</v>
      </c>
      <c r="N16" s="117" t="s">
        <v>65</v>
      </c>
      <c r="O16" s="167">
        <f>IF(O19="DÉBIL",0,IF(O19="MODERADO",50,IF(O19="FUERTE",100,"")))</f>
        <v>100</v>
      </c>
      <c r="P16" s="164" t="str">
        <f>IF(AND(M19="FUERTE",N16="FUERTE (SIEMPRE SE EJECUTA)"),"NO","SÍ")</f>
        <v>NO</v>
      </c>
      <c r="Q16" s="68" t="s">
        <v>66</v>
      </c>
      <c r="R16" s="160"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67</v>
      </c>
      <c r="V16" s="89" t="s">
        <v>68</v>
      </c>
      <c r="W16" s="125" t="s">
        <v>69</v>
      </c>
      <c r="X16" s="95" t="s">
        <v>70</v>
      </c>
      <c r="Y16" s="41"/>
      <c r="Z16" s="169">
        <v>45174</v>
      </c>
      <c r="AA16" s="97" t="s">
        <v>71</v>
      </c>
      <c r="AB16" s="93" t="s">
        <v>72</v>
      </c>
      <c r="AC16" s="93" t="s">
        <v>73</v>
      </c>
      <c r="AD16" s="100" t="s">
        <v>74</v>
      </c>
      <c r="AE16" s="1"/>
      <c r="AF16" s="155" t="s">
        <v>75</v>
      </c>
      <c r="AG16" s="60" t="s">
        <v>76</v>
      </c>
      <c r="AH16" s="1"/>
      <c r="AI16" s="1"/>
      <c r="AJ16" s="1"/>
    </row>
    <row r="17" spans="1:36" ht="100.5" customHeight="1" x14ac:dyDescent="0.25">
      <c r="A17" s="123"/>
      <c r="B17" s="126"/>
      <c r="C17" s="129"/>
      <c r="D17" s="129"/>
      <c r="E17" s="132"/>
      <c r="F17" s="111"/>
      <c r="G17" s="76"/>
      <c r="H17" s="70"/>
      <c r="I17" s="113"/>
      <c r="J17" s="8" t="s">
        <v>77</v>
      </c>
      <c r="K17" s="9" t="s">
        <v>78</v>
      </c>
      <c r="L17" s="10">
        <f>IF(K17="ADECUADO",15,IF(K17="INADECUADO",0,""))</f>
        <v>15</v>
      </c>
      <c r="M17" s="116"/>
      <c r="N17" s="118"/>
      <c r="O17" s="167"/>
      <c r="P17" s="165"/>
      <c r="Q17" s="68"/>
      <c r="R17" s="161"/>
      <c r="S17" s="76"/>
      <c r="T17" s="70"/>
      <c r="U17" s="73"/>
      <c r="V17" s="90"/>
      <c r="W17" s="126"/>
      <c r="X17" s="163"/>
      <c r="Y17" s="41"/>
      <c r="Z17" s="170"/>
      <c r="AA17" s="98"/>
      <c r="AB17" s="93"/>
      <c r="AC17" s="93"/>
      <c r="AD17" s="100"/>
      <c r="AE17" s="1"/>
      <c r="AF17" s="156"/>
      <c r="AG17" s="61"/>
      <c r="AH17" s="1"/>
      <c r="AI17" s="1"/>
      <c r="AJ17" s="1"/>
    </row>
    <row r="18" spans="1:36" ht="100.5" customHeight="1" x14ac:dyDescent="0.25">
      <c r="A18" s="123"/>
      <c r="B18" s="126"/>
      <c r="C18" s="129"/>
      <c r="D18" s="129"/>
      <c r="E18" s="132"/>
      <c r="F18" s="111"/>
      <c r="G18" s="76"/>
      <c r="H18" s="70"/>
      <c r="I18" s="113"/>
      <c r="J18" s="11" t="s">
        <v>79</v>
      </c>
      <c r="K18" s="9" t="s">
        <v>80</v>
      </c>
      <c r="L18" s="10">
        <f>IF(K18="OPORTUNA",15,IF(K18="INOPORTUNA",0,""))</f>
        <v>15</v>
      </c>
      <c r="M18" s="116"/>
      <c r="N18" s="118"/>
      <c r="O18" s="167"/>
      <c r="P18" s="165"/>
      <c r="Q18" s="12" t="s">
        <v>81</v>
      </c>
      <c r="R18" s="161"/>
      <c r="S18" s="76"/>
      <c r="T18" s="70"/>
      <c r="U18" s="73"/>
      <c r="V18" s="90"/>
      <c r="W18" s="126"/>
      <c r="X18" s="163"/>
      <c r="Y18" s="41"/>
      <c r="Z18" s="170"/>
      <c r="AA18" s="98"/>
      <c r="AB18" s="93"/>
      <c r="AC18" s="93"/>
      <c r="AD18" s="100"/>
      <c r="AE18" s="1"/>
      <c r="AF18" s="156"/>
      <c r="AG18" s="61"/>
      <c r="AH18" s="1"/>
      <c r="AI18" s="1"/>
      <c r="AJ18" s="1"/>
    </row>
    <row r="19" spans="1:36" ht="100.5" customHeight="1" x14ac:dyDescent="0.25">
      <c r="A19" s="123"/>
      <c r="B19" s="126"/>
      <c r="C19" s="129"/>
      <c r="D19" s="129"/>
      <c r="E19" s="132"/>
      <c r="F19" s="111"/>
      <c r="G19" s="76"/>
      <c r="H19" s="70"/>
      <c r="I19" s="113"/>
      <c r="J19" s="8" t="s">
        <v>82</v>
      </c>
      <c r="K19" s="9" t="s">
        <v>83</v>
      </c>
      <c r="L19" s="10">
        <f>IF(K19="PREVENIR",15,IF(K19="DETECTAR",10,IF(K19="NO ES UN CONTROL",0,"")))</f>
        <v>15</v>
      </c>
      <c r="M19" s="120" t="str">
        <f>IF(M16&lt;86,"DÉBIL",IF(M16&lt;96,"MODERADO",IF(M16&lt;101,"FUERTE","")))</f>
        <v>FUERTE</v>
      </c>
      <c r="N19" s="118"/>
      <c r="O19" s="63" t="str">
        <f>IF(AND(M19="FUERTE",N16="FUERTE (SIEMPRE SE EJECUTA)"),"FUERTE",IF(OR(M19="DÉBIL",N16="DÉBIL (NO SE EJECUTA)"),"DÉBIL",IF(OR(M19="MODERADO",N16="MODERADO (ALGUNAS VECES)"),"MODERADO")))</f>
        <v>FUERTE</v>
      </c>
      <c r="P19" s="165"/>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1"/>
      <c r="S19" s="76"/>
      <c r="T19" s="70"/>
      <c r="U19" s="73"/>
      <c r="V19" s="78" t="s">
        <v>84</v>
      </c>
      <c r="W19" s="126"/>
      <c r="X19" s="78" t="s">
        <v>85</v>
      </c>
      <c r="Y19" s="42"/>
      <c r="Z19" s="170"/>
      <c r="AA19" s="98"/>
      <c r="AB19" s="93"/>
      <c r="AC19" s="93"/>
      <c r="AD19" s="100"/>
      <c r="AE19" s="1"/>
      <c r="AF19" s="156"/>
      <c r="AG19" s="61"/>
      <c r="AH19" s="1"/>
      <c r="AI19" s="1"/>
      <c r="AJ19" s="1"/>
    </row>
    <row r="20" spans="1:36" ht="100.5" customHeight="1" x14ac:dyDescent="0.25">
      <c r="A20" s="123"/>
      <c r="B20" s="126"/>
      <c r="C20" s="129"/>
      <c r="D20" s="129"/>
      <c r="E20" s="132"/>
      <c r="F20" s="111"/>
      <c r="G20" s="76"/>
      <c r="H20" s="70"/>
      <c r="I20" s="113"/>
      <c r="J20" s="8" t="s">
        <v>86</v>
      </c>
      <c r="K20" s="9" t="s">
        <v>87</v>
      </c>
      <c r="L20" s="10">
        <f>IF(K20="CONFIABLE",15,IF(K20="NO CONFIABLE",0,""))</f>
        <v>15</v>
      </c>
      <c r="M20" s="121"/>
      <c r="N20" s="118"/>
      <c r="O20" s="63"/>
      <c r="P20" s="165"/>
      <c r="Q20" s="66"/>
      <c r="R20" s="161"/>
      <c r="S20" s="76"/>
      <c r="T20" s="70"/>
      <c r="U20" s="73"/>
      <c r="V20" s="79"/>
      <c r="W20" s="126"/>
      <c r="X20" s="79"/>
      <c r="Y20" s="42"/>
      <c r="Z20" s="170"/>
      <c r="AA20" s="98"/>
      <c r="AB20" s="93"/>
      <c r="AC20" s="93"/>
      <c r="AD20" s="100"/>
      <c r="AE20" s="1"/>
      <c r="AF20" s="156"/>
      <c r="AG20" s="61"/>
      <c r="AH20" s="1"/>
      <c r="AI20" s="1"/>
      <c r="AJ20" s="1"/>
    </row>
    <row r="21" spans="1:36" ht="100.5" customHeight="1" x14ac:dyDescent="0.25">
      <c r="A21" s="123"/>
      <c r="B21" s="126"/>
      <c r="C21" s="129"/>
      <c r="D21" s="129"/>
      <c r="E21" s="132"/>
      <c r="F21" s="111"/>
      <c r="G21" s="76"/>
      <c r="H21" s="70"/>
      <c r="I21" s="113"/>
      <c r="J21" s="8" t="s">
        <v>88</v>
      </c>
      <c r="K21" s="9" t="s">
        <v>89</v>
      </c>
      <c r="L21" s="10">
        <f>IF(K21="SE INVESTIGAN Y SE RESUELVEN OPORTUNAMENTE",15,IF(K21="NO SE INVESTIGAN Y SE RESUELVEN OPORTUNAMENTE",0,""))</f>
        <v>15</v>
      </c>
      <c r="M21" s="121"/>
      <c r="N21" s="118"/>
      <c r="O21" s="63"/>
      <c r="P21" s="165"/>
      <c r="Q21" s="66"/>
      <c r="R21" s="161"/>
      <c r="S21" s="76"/>
      <c r="T21" s="70"/>
      <c r="U21" s="73"/>
      <c r="V21" s="91" t="s">
        <v>90</v>
      </c>
      <c r="W21" s="126"/>
      <c r="X21" s="95" t="s">
        <v>91</v>
      </c>
      <c r="Y21" s="41"/>
      <c r="Z21" s="170"/>
      <c r="AA21" s="98"/>
      <c r="AB21" s="93"/>
      <c r="AC21" s="93"/>
      <c r="AD21" s="100"/>
      <c r="AE21" s="1"/>
      <c r="AF21" s="156"/>
      <c r="AG21" s="61"/>
      <c r="AH21" s="1"/>
      <c r="AI21" s="1"/>
      <c r="AJ21" s="1"/>
    </row>
    <row r="22" spans="1:36" ht="100.5" customHeight="1" x14ac:dyDescent="0.25">
      <c r="A22" s="124"/>
      <c r="B22" s="127"/>
      <c r="C22" s="130"/>
      <c r="D22" s="130"/>
      <c r="E22" s="133"/>
      <c r="F22" s="112"/>
      <c r="G22" s="77"/>
      <c r="H22" s="71"/>
      <c r="I22" s="114"/>
      <c r="J22" s="36" t="s">
        <v>92</v>
      </c>
      <c r="K22" s="37" t="s">
        <v>93</v>
      </c>
      <c r="L22" s="38">
        <f>IF(K22="COMPLETA",10,IF(K22="INCOMPLETA",5,IF(K22="NO EXISTE",0,"")))</f>
        <v>10</v>
      </c>
      <c r="M22" s="122"/>
      <c r="N22" s="119"/>
      <c r="O22" s="64"/>
      <c r="P22" s="166"/>
      <c r="Q22" s="67"/>
      <c r="R22" s="162"/>
      <c r="S22" s="77"/>
      <c r="T22" s="71"/>
      <c r="U22" s="74"/>
      <c r="V22" s="92"/>
      <c r="W22" s="127"/>
      <c r="X22" s="96"/>
      <c r="Y22" s="41"/>
      <c r="Z22" s="171"/>
      <c r="AA22" s="99"/>
      <c r="AB22" s="94"/>
      <c r="AC22" s="94"/>
      <c r="AD22" s="101"/>
      <c r="AE22" s="1"/>
      <c r="AF22" s="157"/>
      <c r="AG22" s="61"/>
      <c r="AH22" s="1"/>
      <c r="AI22" s="1"/>
      <c r="AJ22" s="1"/>
    </row>
    <row r="23" spans="1:36" x14ac:dyDescent="0.25">
      <c r="AG23" s="62"/>
    </row>
  </sheetData>
  <dataConsolidate/>
  <mergeCells count="72">
    <mergeCell ref="B9:I9"/>
    <mergeCell ref="AD1:AF1"/>
    <mergeCell ref="AD2:AF2"/>
    <mergeCell ref="AD3:AF3"/>
    <mergeCell ref="AD4:AF4"/>
    <mergeCell ref="B1:AC2"/>
    <mergeCell ref="B3:AC4"/>
    <mergeCell ref="AF12:AG14"/>
    <mergeCell ref="AF16:AF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Z12:AD14"/>
    <mergeCell ref="V16:V18"/>
    <mergeCell ref="V19:V20"/>
    <mergeCell ref="V21:V22"/>
    <mergeCell ref="AC16:AC22"/>
    <mergeCell ref="X21:X22"/>
    <mergeCell ref="AA16:AA22"/>
    <mergeCell ref="AB16:AB22"/>
    <mergeCell ref="AD16:AD22"/>
    <mergeCell ref="AG16:AG23"/>
    <mergeCell ref="O19:O22"/>
    <mergeCell ref="Q19:Q22"/>
    <mergeCell ref="Q16:Q17"/>
    <mergeCell ref="T16:T22"/>
    <mergeCell ref="U16:U22"/>
    <mergeCell ref="S16:S22"/>
    <mergeCell ref="X19:X20"/>
  </mergeCells>
  <conditionalFormatting sqref="H16:H22">
    <cfRule type="containsText" dxfId="23" priority="12" operator="containsText" text="EXTREMO">
      <formula>NOT(ISERROR(SEARCH("EXTREMO",H16)))</formula>
    </cfRule>
    <cfRule type="containsText" dxfId="22" priority="13" operator="containsText" text="ALTO">
      <formula>NOT(ISERROR(SEARCH("ALTO",H16)))</formula>
    </cfRule>
    <cfRule type="containsText" dxfId="21" priority="14" operator="containsText" text="MODERADO">
      <formula>NOT(ISERROR(SEARCH("MODERADO",H16)))</formula>
    </cfRule>
  </conditionalFormatting>
  <conditionalFormatting sqref="T16:T22">
    <cfRule type="containsText" dxfId="20" priority="1" operator="containsText" text="EXTREMO">
      <formula>NOT(ISERROR(SEARCH("EXTREMO",T16)))</formula>
    </cfRule>
    <cfRule type="containsText" dxfId="19" priority="2" operator="containsText" text="ALTO">
      <formula>NOT(ISERROR(SEARCH("ALTO",T16)))</formula>
    </cfRule>
    <cfRule type="containsText" dxfId="18"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Datos!$J$5:$L$5</xm:f>
          </x14:formula1>
          <xm:sqref>K19</xm:sqref>
        </x14:dataValidation>
        <x14:dataValidation type="list" allowBlank="1" showInputMessage="1" showErrorMessage="1">
          <x14:formula1>
            <xm:f>Datos!$A$11:$A$13</xm:f>
          </x14:formula1>
          <xm:sqref>U16:U22</xm:sqref>
        </x14:dataValidation>
        <x14:dataValidation type="list" allowBlank="1" showInputMessage="1" showErrorMessage="1">
          <x14:formula1>
            <xm:f>Datos!$J$7:$K$7</xm:f>
          </x14:formula1>
          <xm:sqref>K21</xm:sqref>
        </x14:dataValidation>
        <x14:dataValidation type="list" allowBlank="1" showInputMessage="1" showErrorMessage="1">
          <x14:formula1>
            <xm:f>Datos!$J$6:$K$6</xm:f>
          </x14:formula1>
          <xm:sqref>K20</xm:sqref>
        </x14:dataValidation>
        <x14:dataValidation type="list" allowBlank="1" showInputMessage="1" showErrorMessage="1">
          <x14:formula1>
            <xm:f>Datos!$J$3:$K$3</xm:f>
          </x14:formula1>
          <xm:sqref>K17</xm:sqref>
        </x14:dataValidation>
        <x14:dataValidation type="list" allowBlank="1" showInputMessage="1" showErrorMessage="1">
          <x14:formula1>
            <xm:f>Datos!$J$2:$K$2</xm:f>
          </x14:formula1>
          <xm:sqref>K16</xm:sqref>
        </x14:dataValidation>
        <x14:dataValidation type="list" allowBlank="1" showInputMessage="1" showErrorMessage="1">
          <x14:formula1>
            <xm:f>Datos!$J$8:$L$8</xm:f>
          </x14:formula1>
          <xm:sqref>K22</xm:sqref>
        </x14:dataValidation>
        <x14:dataValidation type="list" allowBlank="1" showInputMessage="1" showErrorMessage="1">
          <x14:formula1>
            <xm:f>Datos!$B$3:$B$5</xm:f>
          </x14:formula1>
          <xm:sqref>F16:F22</xm:sqref>
        </x14:dataValidation>
        <x14:dataValidation type="list" allowBlank="1" showInputMessage="1" showErrorMessage="1">
          <x14:formula1>
            <xm:f>Datos!$A$3:$A$7</xm:f>
          </x14:formula1>
          <xm:sqref>E16</xm:sqref>
        </x14:dataValidation>
        <x14:dataValidation type="list" allowBlank="1" showInputMessage="1" showErrorMessage="1">
          <x14:formula1>
            <xm:f>Datos!$J$4:$K$4</xm:f>
          </x14:formula1>
          <xm:sqref>K18</xm:sqref>
        </x14:dataValidation>
        <x14:dataValidation type="list" allowBlank="1" showInputMessage="1" showErrorMessage="1">
          <x14:formula1>
            <xm:f>Datos!$A$17:$A$18</xm:f>
          </x14:formula1>
          <xm:sqref>V21:V22</xm:sqref>
        </x14:dataValidation>
        <x14:dataValidation type="list" allowBlank="1" showInputMessage="1" showErrorMessage="1">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
  <sheetViews>
    <sheetView showGridLines="0" topLeftCell="C17" zoomScale="60" zoomScaleNormal="60" zoomScaleSheetLayoutView="50" workbookViewId="0">
      <selection activeCell="I23" sqref="I23:I29"/>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4"/>
      <c r="B1" s="177"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9"/>
      <c r="AD1" s="175" t="s">
        <v>1</v>
      </c>
      <c r="AE1" s="176"/>
      <c r="AF1" s="176"/>
      <c r="AG1" s="54" t="s">
        <v>2</v>
      </c>
      <c r="AH1" s="1"/>
      <c r="AI1" s="1"/>
      <c r="AJ1" s="1"/>
    </row>
    <row r="2" spans="1:36" ht="27" customHeight="1" thickBot="1" x14ac:dyDescent="0.3">
      <c r="A2" s="134"/>
      <c r="B2" s="180"/>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2"/>
      <c r="AD2" s="175" t="s">
        <v>3</v>
      </c>
      <c r="AE2" s="176"/>
      <c r="AF2" s="176"/>
      <c r="AG2" s="46" t="s">
        <v>4</v>
      </c>
      <c r="AH2" s="1"/>
      <c r="AI2" s="1"/>
      <c r="AJ2" s="1"/>
    </row>
    <row r="3" spans="1:36" ht="27" customHeight="1" x14ac:dyDescent="0.25">
      <c r="A3" s="134"/>
      <c r="B3" s="177" t="s">
        <v>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9"/>
      <c r="AD3" s="175" t="s">
        <v>6</v>
      </c>
      <c r="AE3" s="176"/>
      <c r="AF3" s="176"/>
      <c r="AG3" s="54" t="s">
        <v>7</v>
      </c>
      <c r="AH3" s="1"/>
      <c r="AI3" s="1"/>
      <c r="AJ3" s="1"/>
    </row>
    <row r="4" spans="1:36" ht="27" customHeight="1" thickBot="1" x14ac:dyDescent="0.3">
      <c r="A4" s="134"/>
      <c r="B4" s="180"/>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2"/>
      <c r="AD4" s="175" t="s">
        <v>8</v>
      </c>
      <c r="AE4" s="176"/>
      <c r="AF4" s="176"/>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9</v>
      </c>
      <c r="B6" s="135" t="s">
        <v>140</v>
      </c>
      <c r="C6" s="136"/>
      <c r="D6" s="136"/>
      <c r="E6" s="136"/>
      <c r="F6" s="136"/>
      <c r="G6" s="136"/>
      <c r="H6" s="137"/>
      <c r="I6" s="16"/>
      <c r="J6" s="22"/>
      <c r="K6" s="25" t="s">
        <v>11</v>
      </c>
      <c r="L6" s="24"/>
      <c r="M6" s="158">
        <v>45134</v>
      </c>
      <c r="N6" s="159"/>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12</v>
      </c>
      <c r="B8" s="172" t="s">
        <v>141</v>
      </c>
      <c r="C8" s="173"/>
      <c r="D8" s="173"/>
      <c r="E8" s="173"/>
      <c r="F8" s="173"/>
      <c r="G8" s="173"/>
      <c r="H8" s="173"/>
      <c r="I8" s="174"/>
      <c r="J8" s="16"/>
      <c r="K8" s="20"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18</v>
      </c>
      <c r="B9" s="172" t="s">
        <v>142</v>
      </c>
      <c r="C9" s="173"/>
      <c r="D9" s="173"/>
      <c r="E9" s="173"/>
      <c r="F9" s="173"/>
      <c r="G9" s="173"/>
      <c r="H9" s="173"/>
      <c r="I9" s="174"/>
      <c r="J9" s="16"/>
      <c r="K9" s="50"/>
      <c r="L9" s="21"/>
      <c r="M9" s="21"/>
      <c r="N9" s="50" t="s">
        <v>143</v>
      </c>
      <c r="O9" s="50"/>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38" t="s">
        <v>21</v>
      </c>
      <c r="B12" s="139"/>
      <c r="C12" s="139"/>
      <c r="D12" s="140"/>
      <c r="E12" s="141" t="s">
        <v>22</v>
      </c>
      <c r="F12" s="142"/>
      <c r="G12" s="142"/>
      <c r="H12" s="142"/>
      <c r="I12" s="142"/>
      <c r="J12" s="142"/>
      <c r="K12" s="142"/>
      <c r="L12" s="142"/>
      <c r="M12" s="142"/>
      <c r="N12" s="142"/>
      <c r="O12" s="142"/>
      <c r="P12" s="142"/>
      <c r="Q12" s="142"/>
      <c r="R12" s="142"/>
      <c r="S12" s="142"/>
      <c r="T12" s="142"/>
      <c r="U12" s="142"/>
      <c r="V12" s="142"/>
      <c r="W12" s="142"/>
      <c r="X12" s="143"/>
      <c r="Y12" s="33"/>
      <c r="Z12" s="80" t="s">
        <v>23</v>
      </c>
      <c r="AA12" s="81"/>
      <c r="AB12" s="81"/>
      <c r="AC12" s="81"/>
      <c r="AD12" s="82"/>
      <c r="AE12" s="1"/>
      <c r="AF12" s="80" t="s">
        <v>24</v>
      </c>
      <c r="AG12" s="82"/>
      <c r="AH12" s="1"/>
      <c r="AI12" s="1"/>
      <c r="AJ12" s="1"/>
    </row>
    <row r="13" spans="1:36" x14ac:dyDescent="0.25">
      <c r="A13" s="144" t="s">
        <v>25</v>
      </c>
      <c r="B13" s="102" t="s">
        <v>26</v>
      </c>
      <c r="C13" s="102" t="s">
        <v>27</v>
      </c>
      <c r="D13" s="104" t="s">
        <v>28</v>
      </c>
      <c r="E13" s="106" t="s">
        <v>29</v>
      </c>
      <c r="F13" s="107"/>
      <c r="G13" s="107"/>
      <c r="H13" s="107"/>
      <c r="I13" s="108" t="s">
        <v>30</v>
      </c>
      <c r="J13" s="109"/>
      <c r="K13" s="109"/>
      <c r="L13" s="109"/>
      <c r="M13" s="109"/>
      <c r="N13" s="109"/>
      <c r="O13" s="109"/>
      <c r="P13" s="109"/>
      <c r="Q13" s="109"/>
      <c r="R13" s="27"/>
      <c r="S13" s="27"/>
      <c r="T13" s="108" t="s">
        <v>31</v>
      </c>
      <c r="U13" s="109"/>
      <c r="V13" s="109"/>
      <c r="W13" s="109"/>
      <c r="X13" s="146"/>
      <c r="Y13" s="33"/>
      <c r="Z13" s="83"/>
      <c r="AA13" s="84"/>
      <c r="AB13" s="84"/>
      <c r="AC13" s="84"/>
      <c r="AD13" s="85"/>
      <c r="AE13" s="1"/>
      <c r="AF13" s="83"/>
      <c r="AG13" s="85"/>
      <c r="AH13" s="2"/>
      <c r="AI13" s="2"/>
      <c r="AJ13" s="2"/>
    </row>
    <row r="14" spans="1:36" ht="32.25" customHeight="1" thickBot="1" x14ac:dyDescent="0.3">
      <c r="A14" s="144"/>
      <c r="B14" s="102"/>
      <c r="C14" s="102"/>
      <c r="D14" s="104"/>
      <c r="E14" s="147" t="s">
        <v>32</v>
      </c>
      <c r="F14" s="148"/>
      <c r="G14" s="148"/>
      <c r="H14" s="148"/>
      <c r="I14" s="149" t="s">
        <v>33</v>
      </c>
      <c r="J14" s="151" t="s">
        <v>34</v>
      </c>
      <c r="K14" s="151" t="s">
        <v>35</v>
      </c>
      <c r="L14" s="152" t="s">
        <v>36</v>
      </c>
      <c r="M14" s="102" t="s">
        <v>37</v>
      </c>
      <c r="N14" s="154" t="s">
        <v>38</v>
      </c>
      <c r="O14" s="103" t="s">
        <v>39</v>
      </c>
      <c r="P14" s="102" t="s">
        <v>40</v>
      </c>
      <c r="Q14" s="103" t="s">
        <v>41</v>
      </c>
      <c r="R14" s="103" t="s">
        <v>42</v>
      </c>
      <c r="S14" s="58"/>
      <c r="T14" s="150" t="s">
        <v>43</v>
      </c>
      <c r="U14" s="102" t="s">
        <v>44</v>
      </c>
      <c r="V14" s="103" t="s">
        <v>45</v>
      </c>
      <c r="W14" s="102" t="s">
        <v>46</v>
      </c>
      <c r="X14" s="104"/>
      <c r="Y14" s="40"/>
      <c r="Z14" s="86"/>
      <c r="AA14" s="87"/>
      <c r="AB14" s="87"/>
      <c r="AC14" s="87"/>
      <c r="AD14" s="88"/>
      <c r="AE14" s="2"/>
      <c r="AF14" s="86"/>
      <c r="AG14" s="88"/>
      <c r="AH14" s="2"/>
      <c r="AI14" s="1"/>
      <c r="AJ14" s="2"/>
    </row>
    <row r="15" spans="1:36" ht="74.25" customHeight="1" x14ac:dyDescent="0.25">
      <c r="A15" s="145"/>
      <c r="B15" s="103"/>
      <c r="C15" s="103"/>
      <c r="D15" s="105"/>
      <c r="E15" s="34" t="s">
        <v>47</v>
      </c>
      <c r="F15" s="32" t="s">
        <v>48</v>
      </c>
      <c r="G15" s="3"/>
      <c r="H15" s="4" t="s">
        <v>49</v>
      </c>
      <c r="I15" s="150"/>
      <c r="J15" s="151"/>
      <c r="K15" s="151"/>
      <c r="L15" s="153"/>
      <c r="M15" s="102"/>
      <c r="N15" s="110"/>
      <c r="O15" s="110"/>
      <c r="P15" s="102"/>
      <c r="Q15" s="110"/>
      <c r="R15" s="110"/>
      <c r="S15" s="55"/>
      <c r="T15" s="168"/>
      <c r="U15" s="102"/>
      <c r="V15" s="110"/>
      <c r="W15" s="56" t="s">
        <v>50</v>
      </c>
      <c r="X15" s="59" t="s">
        <v>51</v>
      </c>
      <c r="Y15" s="40"/>
      <c r="Z15" s="43" t="s">
        <v>52</v>
      </c>
      <c r="AA15" s="57" t="s">
        <v>53</v>
      </c>
      <c r="AB15" s="57" t="s">
        <v>54</v>
      </c>
      <c r="AC15" s="57" t="s">
        <v>55</v>
      </c>
      <c r="AD15" s="44" t="s">
        <v>56</v>
      </c>
      <c r="AE15" s="2"/>
      <c r="AF15" s="43" t="s">
        <v>144</v>
      </c>
      <c r="AG15" s="44" t="s">
        <v>145</v>
      </c>
      <c r="AH15" s="2"/>
      <c r="AI15" s="1"/>
      <c r="AJ15" s="2"/>
    </row>
    <row r="16" spans="1:36" ht="100.5" customHeight="1" x14ac:dyDescent="0.25">
      <c r="A16" s="123">
        <v>1</v>
      </c>
      <c r="B16" s="125" t="s">
        <v>146</v>
      </c>
      <c r="C16" s="128" t="s">
        <v>147</v>
      </c>
      <c r="D16" s="128" t="s">
        <v>148</v>
      </c>
      <c r="E16" s="131" t="s">
        <v>60</v>
      </c>
      <c r="F16" s="111" t="s">
        <v>61</v>
      </c>
      <c r="G16" s="75" t="str">
        <f>+CONCATENATE(E16," - ",F16)</f>
        <v>MUY BAJA - MAYOR</v>
      </c>
      <c r="H16" s="69" t="str">
        <f>+VLOOKUP(G16,[1]Datos!D3:E17,2,FALSE)</f>
        <v>ALTO</v>
      </c>
      <c r="I16" s="113" t="s">
        <v>149</v>
      </c>
      <c r="J16" s="5" t="s">
        <v>63</v>
      </c>
      <c r="K16" s="6" t="s">
        <v>64</v>
      </c>
      <c r="L16" s="7">
        <f>IF(K16="ASIGNADO",15,IF(K16="NO ASIGNADO",0,""))</f>
        <v>15</v>
      </c>
      <c r="M16" s="115">
        <f>SUM(L16:L22)</f>
        <v>100</v>
      </c>
      <c r="N16" s="117" t="s">
        <v>65</v>
      </c>
      <c r="O16" s="167">
        <f>IF(O19="DÉBIL",0,IF(O19="MODERADO",50,IF(O19="FUERTE",100,"")))</f>
        <v>100</v>
      </c>
      <c r="P16" s="164" t="str">
        <f>IF(AND(M19="FUERTE",N16="FUERTE (SIEMPRE SE EJECUTA)"),"NO","SÍ")</f>
        <v>NO</v>
      </c>
      <c r="Q16" s="68" t="s">
        <v>66</v>
      </c>
      <c r="R16" s="160"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+VLOOKUP(S16,[1]Datos!$D$3:$E$17,2,FALSE)</f>
        <v>ALTO</v>
      </c>
      <c r="U16" s="72" t="s">
        <v>67</v>
      </c>
      <c r="V16" s="89" t="s">
        <v>150</v>
      </c>
      <c r="W16" s="125" t="s">
        <v>151</v>
      </c>
      <c r="X16" s="183" t="s">
        <v>152</v>
      </c>
      <c r="Y16" s="41"/>
      <c r="Z16" s="184">
        <v>45275</v>
      </c>
      <c r="AA16" s="113" t="s">
        <v>153</v>
      </c>
      <c r="AB16" s="125" t="s">
        <v>154</v>
      </c>
      <c r="AC16" s="185" t="s">
        <v>155</v>
      </c>
      <c r="AD16" s="185"/>
      <c r="AE16" s="1"/>
      <c r="AF16" s="186" t="s">
        <v>156</v>
      </c>
      <c r="AG16" s="187" t="s">
        <v>157</v>
      </c>
      <c r="AH16" s="1"/>
      <c r="AI16" s="1"/>
      <c r="AJ16" s="1"/>
    </row>
    <row r="17" spans="1:36" ht="100.5" customHeight="1" x14ac:dyDescent="0.25">
      <c r="A17" s="123"/>
      <c r="B17" s="126"/>
      <c r="C17" s="129"/>
      <c r="D17" s="129"/>
      <c r="E17" s="132"/>
      <c r="F17" s="111"/>
      <c r="G17" s="76"/>
      <c r="H17" s="70"/>
      <c r="I17" s="113"/>
      <c r="J17" s="8" t="s">
        <v>77</v>
      </c>
      <c r="K17" s="9" t="s">
        <v>78</v>
      </c>
      <c r="L17" s="10">
        <f>IF(K17="ADECUADO",15,IF(K17="INADECUADO",0,""))</f>
        <v>15</v>
      </c>
      <c r="M17" s="116"/>
      <c r="N17" s="118"/>
      <c r="O17" s="167"/>
      <c r="P17" s="165"/>
      <c r="Q17" s="68"/>
      <c r="R17" s="161"/>
      <c r="S17" s="76"/>
      <c r="T17" s="70"/>
      <c r="U17" s="73"/>
      <c r="V17" s="90"/>
      <c r="W17" s="126"/>
      <c r="X17" s="188"/>
      <c r="Y17" s="41"/>
      <c r="Z17" s="189"/>
      <c r="AA17" s="113"/>
      <c r="AB17" s="126"/>
      <c r="AC17" s="185"/>
      <c r="AD17" s="185"/>
      <c r="AE17" s="1"/>
      <c r="AF17" s="186"/>
      <c r="AG17" s="190"/>
      <c r="AH17" s="1"/>
      <c r="AI17" s="1"/>
      <c r="AJ17" s="1"/>
    </row>
    <row r="18" spans="1:36" ht="100.5" customHeight="1" x14ac:dyDescent="0.25">
      <c r="A18" s="123"/>
      <c r="B18" s="126"/>
      <c r="C18" s="129"/>
      <c r="D18" s="129"/>
      <c r="E18" s="132"/>
      <c r="F18" s="111"/>
      <c r="G18" s="76"/>
      <c r="H18" s="70"/>
      <c r="I18" s="113"/>
      <c r="J18" s="11" t="s">
        <v>79</v>
      </c>
      <c r="K18" s="9" t="s">
        <v>80</v>
      </c>
      <c r="L18" s="10">
        <f>IF(K18="OPORTUNA",15,IF(K18="INOPORTUNA",0,""))</f>
        <v>15</v>
      </c>
      <c r="M18" s="116"/>
      <c r="N18" s="118"/>
      <c r="O18" s="167"/>
      <c r="P18" s="165"/>
      <c r="Q18" s="12" t="s">
        <v>81</v>
      </c>
      <c r="R18" s="161"/>
      <c r="S18" s="76"/>
      <c r="T18" s="70"/>
      <c r="U18" s="73"/>
      <c r="V18" s="90"/>
      <c r="W18" s="126"/>
      <c r="X18" s="188"/>
      <c r="Y18" s="41"/>
      <c r="Z18" s="189"/>
      <c r="AA18" s="113"/>
      <c r="AB18" s="126"/>
      <c r="AC18" s="185"/>
      <c r="AD18" s="185"/>
      <c r="AE18" s="1"/>
      <c r="AF18" s="186"/>
      <c r="AG18" s="190"/>
      <c r="AH18" s="1"/>
      <c r="AI18" s="1"/>
      <c r="AJ18" s="1"/>
    </row>
    <row r="19" spans="1:36" ht="100.5" customHeight="1" x14ac:dyDescent="0.25">
      <c r="A19" s="123"/>
      <c r="B19" s="126"/>
      <c r="C19" s="129"/>
      <c r="D19" s="129"/>
      <c r="E19" s="132"/>
      <c r="F19" s="111"/>
      <c r="G19" s="76"/>
      <c r="H19" s="70"/>
      <c r="I19" s="113"/>
      <c r="J19" s="8" t="s">
        <v>82</v>
      </c>
      <c r="K19" s="9" t="s">
        <v>83</v>
      </c>
      <c r="L19" s="10">
        <f>IF(K19="PREVENIR",15,IF(K19="DETECTAR",10,IF(K19="NO ES UN CONTROL",0,"")))</f>
        <v>15</v>
      </c>
      <c r="M19" s="120" t="str">
        <f>IF(M16&lt;86,"DÉBIL",IF(M16&lt;96,"MODERADO",IF(M16&lt;101,"FUERTE","")))</f>
        <v>FUERTE</v>
      </c>
      <c r="N19" s="118"/>
      <c r="O19" s="63" t="str">
        <f>IF(AND(M19="FUERTE",N16="FUERTE (SIEMPRE SE EJECUTA)"),"FUERTE",IF(OR(M19="DÉBIL",N16="DÉBIL (NO SE EJECUTA)"),"DÉBIL",IF(OR(M19="MODERADO",N16="MODERADO (ALGUNAS VECES)"),"MODERADO")))</f>
        <v>FUERTE</v>
      </c>
      <c r="P19" s="165"/>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1"/>
      <c r="S19" s="76"/>
      <c r="T19" s="70"/>
      <c r="U19" s="73"/>
      <c r="V19" s="78" t="s">
        <v>84</v>
      </c>
      <c r="W19" s="126"/>
      <c r="X19" s="78" t="s">
        <v>85</v>
      </c>
      <c r="Y19" s="42"/>
      <c r="Z19" s="189"/>
      <c r="AA19" s="113"/>
      <c r="AB19" s="126"/>
      <c r="AC19" s="185"/>
      <c r="AD19" s="185"/>
      <c r="AE19" s="1"/>
      <c r="AF19" s="186"/>
      <c r="AG19" s="190"/>
      <c r="AH19" s="1"/>
      <c r="AI19" s="1"/>
      <c r="AJ19" s="1"/>
    </row>
    <row r="20" spans="1:36" ht="100.5" customHeight="1" x14ac:dyDescent="0.25">
      <c r="A20" s="123"/>
      <c r="B20" s="126"/>
      <c r="C20" s="129"/>
      <c r="D20" s="129"/>
      <c r="E20" s="132"/>
      <c r="F20" s="111"/>
      <c r="G20" s="76"/>
      <c r="H20" s="70"/>
      <c r="I20" s="113"/>
      <c r="J20" s="8" t="s">
        <v>86</v>
      </c>
      <c r="K20" s="9" t="s">
        <v>87</v>
      </c>
      <c r="L20" s="10">
        <f>IF(K20="CONFIABLE",15,IF(K20="NO CONFIABLE",0,""))</f>
        <v>15</v>
      </c>
      <c r="M20" s="121"/>
      <c r="N20" s="118"/>
      <c r="O20" s="63"/>
      <c r="P20" s="165"/>
      <c r="Q20" s="66"/>
      <c r="R20" s="161"/>
      <c r="S20" s="76"/>
      <c r="T20" s="70"/>
      <c r="U20" s="73"/>
      <c r="V20" s="79"/>
      <c r="W20" s="126"/>
      <c r="X20" s="79"/>
      <c r="Y20" s="42"/>
      <c r="Z20" s="189"/>
      <c r="AA20" s="113"/>
      <c r="AB20" s="126"/>
      <c r="AC20" s="185"/>
      <c r="AD20" s="185"/>
      <c r="AE20" s="1"/>
      <c r="AF20" s="186"/>
      <c r="AG20" s="190"/>
      <c r="AH20" s="1"/>
      <c r="AI20" s="1"/>
      <c r="AJ20" s="1"/>
    </row>
    <row r="21" spans="1:36" ht="100.5" customHeight="1" x14ac:dyDescent="0.25">
      <c r="A21" s="123"/>
      <c r="B21" s="126"/>
      <c r="C21" s="129"/>
      <c r="D21" s="129"/>
      <c r="E21" s="132"/>
      <c r="F21" s="111"/>
      <c r="G21" s="76"/>
      <c r="H21" s="70"/>
      <c r="I21" s="113"/>
      <c r="J21" s="8" t="s">
        <v>88</v>
      </c>
      <c r="K21" s="9" t="s">
        <v>89</v>
      </c>
      <c r="L21" s="10">
        <f>IF(K21="SE INVESTIGAN Y SE RESUELVEN OPORTUNAMENTE",15,IF(K21="NO SE INVESTIGAN Y SE RESUELVEN OPORTUNAMENTE",0,""))</f>
        <v>15</v>
      </c>
      <c r="M21" s="121"/>
      <c r="N21" s="118"/>
      <c r="O21" s="63"/>
      <c r="P21" s="165"/>
      <c r="Q21" s="66"/>
      <c r="R21" s="161"/>
      <c r="S21" s="76"/>
      <c r="T21" s="70"/>
      <c r="U21" s="73"/>
      <c r="V21" s="191" t="s">
        <v>90</v>
      </c>
      <c r="W21" s="126"/>
      <c r="X21" s="95" t="s">
        <v>158</v>
      </c>
      <c r="Y21" s="41"/>
      <c r="Z21" s="189"/>
      <c r="AA21" s="113"/>
      <c r="AB21" s="126"/>
      <c r="AC21" s="185"/>
      <c r="AD21" s="185"/>
      <c r="AE21" s="1"/>
      <c r="AF21" s="186"/>
      <c r="AG21" s="190"/>
      <c r="AH21" s="1"/>
      <c r="AI21" s="1"/>
      <c r="AJ21" s="1"/>
    </row>
    <row r="22" spans="1:36" ht="100.5" customHeight="1" thickBot="1" x14ac:dyDescent="0.3">
      <c r="A22" s="124"/>
      <c r="B22" s="127"/>
      <c r="C22" s="130"/>
      <c r="D22" s="130"/>
      <c r="E22" s="133"/>
      <c r="F22" s="112"/>
      <c r="G22" s="77"/>
      <c r="H22" s="71"/>
      <c r="I22" s="114"/>
      <c r="J22" s="36" t="s">
        <v>92</v>
      </c>
      <c r="K22" s="37" t="s">
        <v>93</v>
      </c>
      <c r="L22" s="38">
        <f>IF(K22="COMPLETA",10,IF(K22="INCOMPLETA",5,IF(K22="NO EXISTE",0,"")))</f>
        <v>10</v>
      </c>
      <c r="M22" s="122"/>
      <c r="N22" s="119"/>
      <c r="O22" s="64"/>
      <c r="P22" s="166"/>
      <c r="Q22" s="67"/>
      <c r="R22" s="162"/>
      <c r="S22" s="77"/>
      <c r="T22" s="71"/>
      <c r="U22" s="74"/>
      <c r="V22" s="192"/>
      <c r="W22" s="127"/>
      <c r="X22" s="96"/>
      <c r="Y22" s="41"/>
      <c r="Z22" s="193"/>
      <c r="AA22" s="114"/>
      <c r="AB22" s="127"/>
      <c r="AC22" s="194"/>
      <c r="AD22" s="194"/>
      <c r="AE22" s="1"/>
      <c r="AF22" s="195"/>
      <c r="AG22" s="196"/>
      <c r="AH22" s="1"/>
      <c r="AI22" s="1"/>
      <c r="AJ22" s="1"/>
    </row>
    <row r="23" spans="1:36" ht="15.75" x14ac:dyDescent="0.25">
      <c r="A23" s="123">
        <v>2</v>
      </c>
      <c r="B23" s="125" t="s">
        <v>159</v>
      </c>
      <c r="C23" s="128" t="s">
        <v>160</v>
      </c>
      <c r="D23" s="128" t="s">
        <v>161</v>
      </c>
      <c r="E23" s="131" t="s">
        <v>60</v>
      </c>
      <c r="F23" s="111" t="s">
        <v>61</v>
      </c>
      <c r="G23" s="75" t="str">
        <f>+CONCATENATE(E23," - ",F23)</f>
        <v>MUY BAJA - MAYOR</v>
      </c>
      <c r="H23" s="69" t="s">
        <v>103</v>
      </c>
      <c r="I23" s="113" t="s">
        <v>162</v>
      </c>
      <c r="J23" s="5" t="s">
        <v>63</v>
      </c>
      <c r="K23" s="6" t="s">
        <v>64</v>
      </c>
      <c r="L23" s="7">
        <f>IF(K23="ASIGNADO",15,IF(K23="NO ASIGNADO",0,""))</f>
        <v>15</v>
      </c>
      <c r="M23" s="115">
        <f>SUM(L23:L29)</f>
        <v>100</v>
      </c>
      <c r="N23" s="117" t="s">
        <v>65</v>
      </c>
      <c r="O23" s="167">
        <f>IF(O26="DÉBIL",0,IF(O26="MODERADO",50,IF(O26="FUERTE",100,"")))</f>
        <v>100</v>
      </c>
      <c r="P23" s="164" t="str">
        <f>IF(AND(M26="FUERTE",N23="FUERTE (SIEMPRE SE EJECUTA)"),"NO","SÍ")</f>
        <v>NO</v>
      </c>
      <c r="Q23" s="68" t="s">
        <v>66</v>
      </c>
      <c r="R23" s="160" t="str">
        <f>IF(AND(E23="MUY BAJA",Q26=2),"MUY BAJA",IF(AND(E23="BAJA",Q26=2),"MUY BAJA",IF(AND(E23="MEDIA",Q26=2),"MUY BAJA",IF(AND(E23="ALTA",Q26=2),"BAJA",IF(AND(E23="MUY ALTA",Q26=2),"MEDIA",IF(AND(E23="MUY BAJA",Q26=1),"MUY BAJA",IF(AND(E23="BAJA",Q26=1),"MUY BAJA",IF(AND(E23="MEDIA",Q26=1),"BAJA",IF(AND(E23="ALTA",Q26=1),"MEDIA",IF(AND(E23="MUY ALTA",Q26=1),"ALTA",E23))))))))))</f>
        <v>MUY BAJA</v>
      </c>
      <c r="S23" s="75" t="str">
        <f>+CONCATENATE(R23," - ",F23)</f>
        <v>MUY BAJA - MAYOR</v>
      </c>
      <c r="T23" s="69" t="str">
        <f>+VLOOKUP(S23,[1]Datos!$D$3:$E$17,2,FALSE)</f>
        <v>ALTO</v>
      </c>
      <c r="U23" s="72" t="s">
        <v>67</v>
      </c>
      <c r="V23" s="89" t="s">
        <v>163</v>
      </c>
      <c r="W23" s="125" t="s">
        <v>164</v>
      </c>
      <c r="X23" s="183" t="s">
        <v>165</v>
      </c>
      <c r="Y23" s="41"/>
      <c r="Z23" s="184">
        <v>45275</v>
      </c>
      <c r="AA23" s="197" t="s">
        <v>166</v>
      </c>
      <c r="AB23" s="185" t="s">
        <v>167</v>
      </c>
      <c r="AC23" s="185" t="s">
        <v>168</v>
      </c>
      <c r="AD23" s="198"/>
      <c r="AE23" s="1"/>
      <c r="AF23" s="199"/>
      <c r="AG23" s="199" t="s">
        <v>169</v>
      </c>
    </row>
    <row r="24" spans="1:36" ht="31.5" x14ac:dyDescent="0.25">
      <c r="A24" s="123"/>
      <c r="B24" s="126"/>
      <c r="C24" s="129"/>
      <c r="D24" s="129"/>
      <c r="E24" s="132"/>
      <c r="F24" s="111"/>
      <c r="G24" s="76"/>
      <c r="H24" s="70"/>
      <c r="I24" s="113"/>
      <c r="J24" s="8" t="s">
        <v>77</v>
      </c>
      <c r="K24" s="9" t="s">
        <v>78</v>
      </c>
      <c r="L24" s="10">
        <f>IF(K24="ADECUADO",15,IF(K24="INADECUADO",0,""))</f>
        <v>15</v>
      </c>
      <c r="M24" s="116"/>
      <c r="N24" s="118"/>
      <c r="O24" s="167"/>
      <c r="P24" s="165"/>
      <c r="Q24" s="68"/>
      <c r="R24" s="161"/>
      <c r="S24" s="76"/>
      <c r="T24" s="70"/>
      <c r="U24" s="73"/>
      <c r="V24" s="90"/>
      <c r="W24" s="126"/>
      <c r="X24" s="188"/>
      <c r="Y24" s="41"/>
      <c r="Z24" s="189"/>
      <c r="AA24" s="200"/>
      <c r="AB24" s="185"/>
      <c r="AC24" s="185"/>
      <c r="AD24" s="198"/>
      <c r="AE24" s="1"/>
      <c r="AF24" s="201"/>
      <c r="AG24" s="201"/>
    </row>
    <row r="25" spans="1:36" ht="63" x14ac:dyDescent="0.25">
      <c r="A25" s="123"/>
      <c r="B25" s="126"/>
      <c r="C25" s="129"/>
      <c r="D25" s="129"/>
      <c r="E25" s="132"/>
      <c r="F25" s="111"/>
      <c r="G25" s="76"/>
      <c r="H25" s="70"/>
      <c r="I25" s="113"/>
      <c r="J25" s="11" t="s">
        <v>79</v>
      </c>
      <c r="K25" s="9" t="s">
        <v>80</v>
      </c>
      <c r="L25" s="10">
        <f>IF(K25="OPORTUNA",15,IF(K25="INOPORTUNA",0,""))</f>
        <v>15</v>
      </c>
      <c r="M25" s="116"/>
      <c r="N25" s="118"/>
      <c r="O25" s="167"/>
      <c r="P25" s="165"/>
      <c r="Q25" s="12" t="s">
        <v>81</v>
      </c>
      <c r="R25" s="161"/>
      <c r="S25" s="76"/>
      <c r="T25" s="70"/>
      <c r="U25" s="73"/>
      <c r="V25" s="90"/>
      <c r="W25" s="126"/>
      <c r="X25" s="188"/>
      <c r="Y25" s="41"/>
      <c r="Z25" s="189"/>
      <c r="AA25" s="200"/>
      <c r="AB25" s="185"/>
      <c r="AC25" s="185"/>
      <c r="AD25" s="198"/>
      <c r="AE25" s="1"/>
      <c r="AF25" s="201"/>
      <c r="AG25" s="201"/>
    </row>
    <row r="26" spans="1:36" ht="63" x14ac:dyDescent="0.25">
      <c r="A26" s="123"/>
      <c r="B26" s="126"/>
      <c r="C26" s="129"/>
      <c r="D26" s="129"/>
      <c r="E26" s="132"/>
      <c r="F26" s="111"/>
      <c r="G26" s="76"/>
      <c r="H26" s="70"/>
      <c r="I26" s="113"/>
      <c r="J26" s="8" t="s">
        <v>82</v>
      </c>
      <c r="K26" s="9" t="s">
        <v>83</v>
      </c>
      <c r="L26" s="10">
        <f>IF(K26="PREVENIR",15,IF(K26="DETECTAR",10,IF(K26="NO ES UN CONTROL",0,"")))</f>
        <v>15</v>
      </c>
      <c r="M26" s="120" t="str">
        <f>IF(M23&lt;86,"DÉBIL",IF(M23&lt;96,"MODERADO",IF(M23&lt;101,"FUERTE","")))</f>
        <v>FUERTE</v>
      </c>
      <c r="N26" s="118"/>
      <c r="O26" s="63" t="str">
        <f>IF(AND(M26="FUERTE",N23="FUERTE (SIEMPRE SE EJECUTA)"),"FUERTE",IF(OR(M26="DÉBIL",N23="DÉBIL (NO SE EJECUTA)"),"DÉBIL",IF(OR(M26="MODERADO",N23="MODERADO (ALGUNAS VECES)"),"MODERADO")))</f>
        <v>FUERTE</v>
      </c>
      <c r="P26" s="165"/>
      <c r="Q26" s="65">
        <f>IF(AND($O$19="FUERTE",$Q$16="DIRECTAMENTE"),2,IF(AND($O$19="FUERTE",$Q$16="DIRECTAMENTE"),2,IF(AND($O$19="FUERTE",$Q$16="DIRECTAMENTE"),2,IF(AND($O$19="FUERTE",$Q$16="NO DISMINUYE"),0,IF(AND($O$19="MODERADO",$Q$16="DIRECTAMENTE"),1,IF(AND($O$19="MODERADO",$Q$16="DIRECTAMENTE"),1,IF(AND($O$19="MODERADO",$Q$16="DIRECTAMENTE"),1,IF(AND($O$19="MODERADO",$Q$16="NO DISMINUYE"),0,"N/A"))))))))</f>
        <v>2</v>
      </c>
      <c r="R26" s="161"/>
      <c r="S26" s="76"/>
      <c r="T26" s="70"/>
      <c r="U26" s="73"/>
      <c r="V26" s="78" t="s">
        <v>84</v>
      </c>
      <c r="W26" s="126"/>
      <c r="X26" s="78" t="s">
        <v>85</v>
      </c>
      <c r="Y26" s="42"/>
      <c r="Z26" s="189"/>
      <c r="AA26" s="200"/>
      <c r="AB26" s="185"/>
      <c r="AC26" s="185"/>
      <c r="AD26" s="198"/>
      <c r="AE26" s="1"/>
      <c r="AF26" s="201"/>
      <c r="AG26" s="201"/>
    </row>
    <row r="27" spans="1:36" ht="47.25" x14ac:dyDescent="0.25">
      <c r="A27" s="123"/>
      <c r="B27" s="126"/>
      <c r="C27" s="129"/>
      <c r="D27" s="129"/>
      <c r="E27" s="132"/>
      <c r="F27" s="111"/>
      <c r="G27" s="76"/>
      <c r="H27" s="70"/>
      <c r="I27" s="113"/>
      <c r="J27" s="8" t="s">
        <v>86</v>
      </c>
      <c r="K27" s="9" t="s">
        <v>87</v>
      </c>
      <c r="L27" s="10">
        <f>IF(K27="CONFIABLE",15,IF(K27="NO CONFIABLE",0,""))</f>
        <v>15</v>
      </c>
      <c r="M27" s="121"/>
      <c r="N27" s="118"/>
      <c r="O27" s="63"/>
      <c r="P27" s="165"/>
      <c r="Q27" s="66"/>
      <c r="R27" s="161"/>
      <c r="S27" s="76"/>
      <c r="T27" s="70"/>
      <c r="U27" s="73"/>
      <c r="V27" s="79"/>
      <c r="W27" s="126"/>
      <c r="X27" s="79"/>
      <c r="Y27" s="42"/>
      <c r="Z27" s="189"/>
      <c r="AA27" s="200"/>
      <c r="AB27" s="185"/>
      <c r="AC27" s="185"/>
      <c r="AD27" s="198"/>
      <c r="AE27" s="1"/>
      <c r="AF27" s="201"/>
      <c r="AG27" s="201"/>
    </row>
    <row r="28" spans="1:36" ht="47.25" x14ac:dyDescent="0.25">
      <c r="A28" s="123"/>
      <c r="B28" s="126"/>
      <c r="C28" s="129"/>
      <c r="D28" s="129"/>
      <c r="E28" s="132"/>
      <c r="F28" s="111"/>
      <c r="G28" s="76"/>
      <c r="H28" s="70"/>
      <c r="I28" s="113"/>
      <c r="J28" s="8" t="s">
        <v>88</v>
      </c>
      <c r="K28" s="9" t="s">
        <v>89</v>
      </c>
      <c r="L28" s="10">
        <f>IF(K28="SE INVESTIGAN Y SE RESUELVEN OPORTUNAMENTE",15,IF(K28="NO SE INVESTIGAN Y SE RESUELVEN OPORTUNAMENTE",0,""))</f>
        <v>15</v>
      </c>
      <c r="M28" s="121"/>
      <c r="N28" s="118"/>
      <c r="O28" s="63"/>
      <c r="P28" s="165"/>
      <c r="Q28" s="66"/>
      <c r="R28" s="161"/>
      <c r="S28" s="76"/>
      <c r="T28" s="70"/>
      <c r="U28" s="73"/>
      <c r="V28" s="91"/>
      <c r="W28" s="126"/>
      <c r="X28" s="95" t="s">
        <v>158</v>
      </c>
      <c r="Y28" s="41"/>
      <c r="Z28" s="189"/>
      <c r="AA28" s="200"/>
      <c r="AB28" s="185"/>
      <c r="AC28" s="185"/>
      <c r="AD28" s="198"/>
      <c r="AE28" s="1"/>
      <c r="AF28" s="201"/>
      <c r="AG28" s="201"/>
    </row>
    <row r="29" spans="1:36" ht="48" thickBot="1" x14ac:dyDescent="0.3">
      <c r="A29" s="124"/>
      <c r="B29" s="127"/>
      <c r="C29" s="130"/>
      <c r="D29" s="130"/>
      <c r="E29" s="133"/>
      <c r="F29" s="112"/>
      <c r="G29" s="77"/>
      <c r="H29" s="71"/>
      <c r="I29" s="114"/>
      <c r="J29" s="36" t="s">
        <v>92</v>
      </c>
      <c r="K29" s="37" t="s">
        <v>93</v>
      </c>
      <c r="L29" s="38">
        <f>IF(K29="COMPLETA",10,IF(K29="INCOMPLETA",5,IF(K29="NO EXISTE",0,"")))</f>
        <v>10</v>
      </c>
      <c r="M29" s="122"/>
      <c r="N29" s="119"/>
      <c r="O29" s="64"/>
      <c r="P29" s="166"/>
      <c r="Q29" s="67"/>
      <c r="R29" s="162"/>
      <c r="S29" s="77"/>
      <c r="T29" s="71"/>
      <c r="U29" s="74"/>
      <c r="V29" s="92"/>
      <c r="W29" s="127"/>
      <c r="X29" s="96"/>
      <c r="Y29" s="41"/>
      <c r="Z29" s="193"/>
      <c r="AA29" s="202"/>
      <c r="AB29" s="194"/>
      <c r="AC29" s="194"/>
      <c r="AD29" s="203"/>
      <c r="AE29" s="1"/>
      <c r="AF29" s="204"/>
      <c r="AG29" s="204"/>
    </row>
  </sheetData>
  <dataConsolidate/>
  <mergeCells count="107">
    <mergeCell ref="AC23:AC29"/>
    <mergeCell ref="AD23:AD29"/>
    <mergeCell ref="AF23:AF29"/>
    <mergeCell ref="AG23:AG29"/>
    <mergeCell ref="M26:M29"/>
    <mergeCell ref="O26:O29"/>
    <mergeCell ref="Q26:Q29"/>
    <mergeCell ref="V26:V27"/>
    <mergeCell ref="X26:X27"/>
    <mergeCell ref="V28:V29"/>
    <mergeCell ref="V23:V25"/>
    <mergeCell ref="W23:W29"/>
    <mergeCell ref="X23:X25"/>
    <mergeCell ref="Z23:Z29"/>
    <mergeCell ref="AA23:AA29"/>
    <mergeCell ref="AB23:AB29"/>
    <mergeCell ref="X28:X29"/>
    <mergeCell ref="P23:P29"/>
    <mergeCell ref="Q23:Q24"/>
    <mergeCell ref="R23:R29"/>
    <mergeCell ref="S23:S29"/>
    <mergeCell ref="T23:T29"/>
    <mergeCell ref="U23:U29"/>
    <mergeCell ref="G23:G29"/>
    <mergeCell ref="H23:H29"/>
    <mergeCell ref="I23:I29"/>
    <mergeCell ref="M23:M25"/>
    <mergeCell ref="N23:N29"/>
    <mergeCell ref="O23:O25"/>
    <mergeCell ref="A23:A29"/>
    <mergeCell ref="B23:B29"/>
    <mergeCell ref="C23:C29"/>
    <mergeCell ref="D23:D29"/>
    <mergeCell ref="E23:E29"/>
    <mergeCell ref="F23:F29"/>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10" operator="containsText" text="EXTREMO">
      <formula>NOT(ISERROR(SEARCH("EXTREMO",H16)))</formula>
    </cfRule>
    <cfRule type="containsText" dxfId="16" priority="11" operator="containsText" text="ALTO">
      <formula>NOT(ISERROR(SEARCH("ALTO",H16)))</formula>
    </cfRule>
    <cfRule type="containsText" dxfId="15" priority="12" operator="containsText" text="MODERADO">
      <formula>NOT(ISERROR(SEARCH("MODERADO",H16)))</formula>
    </cfRule>
  </conditionalFormatting>
  <conditionalFormatting sqref="T16:T22">
    <cfRule type="containsText" dxfId="14" priority="7" operator="containsText" text="EXTREMO">
      <formula>NOT(ISERROR(SEARCH("EXTREMO",T16)))</formula>
    </cfRule>
    <cfRule type="containsText" dxfId="13" priority="8" operator="containsText" text="ALTO">
      <formula>NOT(ISERROR(SEARCH("ALTO",T16)))</formula>
    </cfRule>
    <cfRule type="containsText" dxfId="12" priority="9" operator="containsText" text="MODERADO">
      <formula>NOT(ISERROR(SEARCH("MODERADO",T16)))</formula>
    </cfRule>
  </conditionalFormatting>
  <conditionalFormatting sqref="T23:T29">
    <cfRule type="containsText" dxfId="11" priority="4" operator="containsText" text="EXTREMO">
      <formula>NOT(ISERROR(SEARCH("EXTREMO",T23)))</formula>
    </cfRule>
    <cfRule type="containsText" dxfId="10" priority="5" operator="containsText" text="ALTO">
      <formula>NOT(ISERROR(SEARCH("ALTO",T23)))</formula>
    </cfRule>
    <cfRule type="containsText" dxfId="9" priority="6" operator="containsText" text="MODERADO">
      <formula>NOT(ISERROR(SEARCH("MODERADO",T23)))</formula>
    </cfRule>
  </conditionalFormatting>
  <conditionalFormatting sqref="H23:H29">
    <cfRule type="containsText" dxfId="8" priority="1" operator="containsText" text="EXTREMO">
      <formula>NOT(ISERROR(SEARCH("EXTREMO",H23)))</formula>
    </cfRule>
    <cfRule type="containsText" dxfId="7" priority="2" operator="containsText" text="ALTO">
      <formula>NOT(ISERROR(SEARCH("ALTO",H23)))</formula>
    </cfRule>
    <cfRule type="containsText" dxfId="6" priority="3" operator="containsText" text="MODERADO">
      <formula>NOT(ISERROR(SEARCH("MODERADO",H23)))</formula>
    </cfRule>
  </conditionalFormatting>
  <dataValidations count="1">
    <dataValidation type="list" allowBlank="1" showInputMessage="1" showErrorMessage="1" sqref="Q16:Q17 Q23:Q24">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'C:\Users\caguerra\Downloads\[Mapa de Riesgos de Corrupcion 2023 Evaluacion a la Gestión III seguimiento.xlsx]Datos'!#REF!</xm:f>
          </x14:formula1>
          <xm:sqref>N16:N29</xm:sqref>
        </x14:dataValidation>
        <x14:dataValidation type="list" allowBlank="1" showInputMessage="1" showErrorMessage="1">
          <x14:formula1>
            <xm:f>'C:\Users\caguerra\Downloads\[Mapa de Riesgos de Corrupcion 2023 Evaluacion a la Gestión III seguimiento.xlsx]Datos'!#REF!</xm:f>
          </x14:formula1>
          <xm:sqref>V21:V22 V28:V29</xm:sqref>
        </x14:dataValidation>
        <x14:dataValidation type="list" allowBlank="1" showInputMessage="1" showErrorMessage="1">
          <x14:formula1>
            <xm:f>'C:\Users\caguerra\Downloads\[Mapa de Riesgos de Corrupcion 2023 Evaluacion a la Gestión III seguimiento.xlsx]Datos'!#REF!</xm:f>
          </x14:formula1>
          <xm:sqref>K18 K25</xm:sqref>
        </x14:dataValidation>
        <x14:dataValidation type="list" allowBlank="1" showInputMessage="1" showErrorMessage="1">
          <x14:formula1>
            <xm:f>'C:\Users\caguerra\Downloads\[Mapa de Riesgos de Corrupcion 2023 Evaluacion a la Gestión III seguimiento.xlsx]Datos'!#REF!</xm:f>
          </x14:formula1>
          <xm:sqref>E16 E23</xm:sqref>
        </x14:dataValidation>
        <x14:dataValidation type="list" allowBlank="1" showInputMessage="1" showErrorMessage="1">
          <x14:formula1>
            <xm:f>'C:\Users\caguerra\Downloads\[Mapa de Riesgos de Corrupcion 2023 Evaluacion a la Gestión III seguimiento.xlsx]Datos'!#REF!</xm:f>
          </x14:formula1>
          <xm:sqref>F16:F29</xm:sqref>
        </x14:dataValidation>
        <x14:dataValidation type="list" allowBlank="1" showInputMessage="1" showErrorMessage="1">
          <x14:formula1>
            <xm:f>'C:\Users\caguerra\Downloads\[Mapa de Riesgos de Corrupcion 2023 Evaluacion a la Gestión III seguimiento.xlsx]Datos'!#REF!</xm:f>
          </x14:formula1>
          <xm:sqref>K22 K29</xm:sqref>
        </x14:dataValidation>
        <x14:dataValidation type="list" allowBlank="1" showInputMessage="1" showErrorMessage="1">
          <x14:formula1>
            <xm:f>'C:\Users\caguerra\Downloads\[Mapa de Riesgos de Corrupcion 2023 Evaluacion a la Gestión III seguimiento.xlsx]Datos'!#REF!</xm:f>
          </x14:formula1>
          <xm:sqref>K16 K23</xm:sqref>
        </x14:dataValidation>
        <x14:dataValidation type="list" allowBlank="1" showInputMessage="1" showErrorMessage="1">
          <x14:formula1>
            <xm:f>'C:\Users\caguerra\Downloads\[Mapa de Riesgos de Corrupcion 2023 Evaluacion a la Gestión III seguimiento.xlsx]Datos'!#REF!</xm:f>
          </x14:formula1>
          <xm:sqref>K17 K24</xm:sqref>
        </x14:dataValidation>
        <x14:dataValidation type="list" allowBlank="1" showInputMessage="1" showErrorMessage="1">
          <x14:formula1>
            <xm:f>'C:\Users\caguerra\Downloads\[Mapa de Riesgos de Corrupcion 2023 Evaluacion a la Gestión III seguimiento.xlsx]Datos'!#REF!</xm:f>
          </x14:formula1>
          <xm:sqref>K20 K27</xm:sqref>
        </x14:dataValidation>
        <x14:dataValidation type="list" allowBlank="1" showInputMessage="1" showErrorMessage="1">
          <x14:formula1>
            <xm:f>'C:\Users\caguerra\Downloads\[Mapa de Riesgos de Corrupcion 2023 Evaluacion a la Gestión III seguimiento.xlsx]Datos'!#REF!</xm:f>
          </x14:formula1>
          <xm:sqref>K21 K28</xm:sqref>
        </x14:dataValidation>
        <x14:dataValidation type="list" allowBlank="1" showInputMessage="1" showErrorMessage="1">
          <x14:formula1>
            <xm:f>'C:\Users\caguerra\Downloads\[Mapa de Riesgos de Corrupcion 2023 Evaluacion a la Gestión III seguimiento.xlsx]Datos'!#REF!</xm:f>
          </x14:formula1>
          <xm:sqref>U16:U29</xm:sqref>
        </x14:dataValidation>
        <x14:dataValidation type="list" allowBlank="1" showInputMessage="1" showErrorMessage="1">
          <x14:formula1>
            <xm:f>'C:\Users\caguerra\Downloads\[Mapa de Riesgos de Corrupcion 2023 Evaluacion a la Gestión III seguimiento.xlsx]Datos'!#REF!</xm:f>
          </x14:formula1>
          <xm:sqref>K19 K26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0"/>
  <sheetViews>
    <sheetView showGridLines="0" tabSelected="1" topLeftCell="Z16" zoomScale="50" zoomScaleNormal="50" zoomScaleSheetLayoutView="50" workbookViewId="0">
      <selection activeCell="AF56" sqref="AF56"/>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3.42578125" customWidth="1"/>
    <col min="23" max="23" width="38.5703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34"/>
      <c r="B1" s="177"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9"/>
      <c r="AD1" s="175" t="s">
        <v>1</v>
      </c>
      <c r="AE1" s="176"/>
      <c r="AF1" s="176"/>
      <c r="AG1" s="54" t="s">
        <v>2</v>
      </c>
      <c r="AH1" s="1"/>
      <c r="AI1" s="1"/>
      <c r="AJ1" s="1"/>
    </row>
    <row r="2" spans="1:36" ht="27" customHeight="1" thickBot="1" x14ac:dyDescent="0.3">
      <c r="A2" s="134"/>
      <c r="B2" s="180"/>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2"/>
      <c r="AD2" s="175" t="s">
        <v>3</v>
      </c>
      <c r="AE2" s="176"/>
      <c r="AF2" s="176"/>
      <c r="AG2" s="46" t="s">
        <v>4</v>
      </c>
      <c r="AH2" s="1"/>
      <c r="AI2" s="1"/>
      <c r="AJ2" s="1"/>
    </row>
    <row r="3" spans="1:36" ht="27" customHeight="1" x14ac:dyDescent="0.25">
      <c r="A3" s="134"/>
      <c r="B3" s="177" t="s">
        <v>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9"/>
      <c r="AD3" s="175" t="s">
        <v>6</v>
      </c>
      <c r="AE3" s="176"/>
      <c r="AF3" s="176"/>
      <c r="AG3" s="54" t="s">
        <v>7</v>
      </c>
      <c r="AH3" s="1"/>
      <c r="AI3" s="1"/>
      <c r="AJ3" s="1"/>
    </row>
    <row r="4" spans="1:36" ht="27" customHeight="1" thickBot="1" x14ac:dyDescent="0.3">
      <c r="A4" s="134"/>
      <c r="B4" s="180"/>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2"/>
      <c r="AD4" s="175" t="s">
        <v>8</v>
      </c>
      <c r="AE4" s="176"/>
      <c r="AF4" s="176"/>
      <c r="AG4" s="47">
        <v>44838</v>
      </c>
      <c r="AH4" s="1"/>
      <c r="AI4" s="1"/>
      <c r="AJ4" s="1"/>
    </row>
    <row r="5" spans="1:36" ht="27" customHeight="1" thickBot="1" x14ac:dyDescent="0.3">
      <c r="A5" s="19"/>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7"/>
      <c r="AD5" s="26"/>
      <c r="AE5" s="1"/>
      <c r="AF5" s="1"/>
      <c r="AG5" s="1"/>
      <c r="AH5" s="1"/>
      <c r="AI5" s="1"/>
      <c r="AJ5" s="1"/>
    </row>
    <row r="6" spans="1:36" ht="59.25" customHeight="1" thickBot="1" x14ac:dyDescent="0.3">
      <c r="A6" s="48" t="s">
        <v>9</v>
      </c>
      <c r="B6" s="135" t="s">
        <v>170</v>
      </c>
      <c r="C6" s="136"/>
      <c r="D6" s="136"/>
      <c r="E6" s="136"/>
      <c r="F6" s="136"/>
      <c r="G6" s="136"/>
      <c r="H6" s="137"/>
      <c r="I6" s="16"/>
      <c r="J6" s="22"/>
      <c r="K6" s="25" t="s">
        <v>11</v>
      </c>
      <c r="L6" s="24"/>
      <c r="M6" s="158">
        <v>44956</v>
      </c>
      <c r="N6" s="159"/>
      <c r="O6" s="16"/>
      <c r="P6" s="16"/>
      <c r="Q6" s="16"/>
      <c r="R6" s="16"/>
      <c r="S6" s="16"/>
      <c r="T6" s="16"/>
      <c r="U6" s="16"/>
      <c r="V6" s="16"/>
      <c r="W6" s="16"/>
      <c r="X6" s="16"/>
      <c r="Y6" s="16"/>
      <c r="Z6" s="16"/>
      <c r="AA6" s="16"/>
      <c r="AB6" s="16"/>
      <c r="AC6" s="17"/>
      <c r="AD6" s="16"/>
      <c r="AE6" s="1"/>
      <c r="AF6" s="1"/>
      <c r="AG6" s="1"/>
      <c r="AH6" s="1"/>
      <c r="AI6" s="1"/>
      <c r="AJ6" s="1"/>
    </row>
    <row r="7" spans="1:36" ht="27" customHeight="1" thickBot="1" x14ac:dyDescent="0.3">
      <c r="A7" s="23"/>
      <c r="B7" s="22"/>
      <c r="C7" s="22"/>
      <c r="D7" s="22"/>
      <c r="E7" s="22"/>
      <c r="F7" s="22"/>
      <c r="G7" s="22"/>
      <c r="H7" s="22"/>
      <c r="I7" s="22"/>
      <c r="J7" s="22"/>
      <c r="K7" s="22"/>
      <c r="L7" s="22"/>
      <c r="M7" s="22"/>
      <c r="N7" s="22"/>
      <c r="O7" s="16"/>
      <c r="P7" s="16"/>
      <c r="Q7" s="16"/>
      <c r="R7" s="16"/>
      <c r="S7" s="16"/>
      <c r="T7" s="16"/>
      <c r="U7" s="16"/>
      <c r="V7" s="16"/>
      <c r="W7" s="16"/>
      <c r="X7" s="16"/>
      <c r="Y7" s="16"/>
      <c r="Z7" s="16"/>
      <c r="AA7" s="16"/>
      <c r="AB7" s="16"/>
      <c r="AC7" s="17"/>
      <c r="AD7" s="16"/>
      <c r="AE7" s="1"/>
      <c r="AF7" s="1"/>
      <c r="AG7" s="1"/>
      <c r="AH7" s="1"/>
      <c r="AI7" s="1"/>
      <c r="AJ7" s="1"/>
    </row>
    <row r="8" spans="1:36" ht="59.25" customHeight="1" thickBot="1" x14ac:dyDescent="0.3">
      <c r="A8" s="48" t="s">
        <v>12</v>
      </c>
      <c r="B8" s="172" t="s">
        <v>171</v>
      </c>
      <c r="C8" s="173"/>
      <c r="D8" s="173"/>
      <c r="E8" s="173"/>
      <c r="F8" s="173"/>
      <c r="G8" s="173"/>
      <c r="H8" s="173"/>
      <c r="I8" s="174"/>
      <c r="J8" s="16"/>
      <c r="K8" s="20" t="s">
        <v>14</v>
      </c>
      <c r="L8" s="20"/>
      <c r="M8" s="20" t="s">
        <v>15</v>
      </c>
      <c r="N8" s="20" t="s">
        <v>16</v>
      </c>
      <c r="O8" s="20" t="s">
        <v>17</v>
      </c>
      <c r="P8" s="16"/>
      <c r="Q8" s="16"/>
      <c r="R8" s="16"/>
      <c r="S8" s="16"/>
      <c r="T8" s="16"/>
      <c r="U8" s="16"/>
      <c r="V8" s="16"/>
      <c r="W8" s="16"/>
      <c r="X8" s="16"/>
      <c r="Y8" s="16"/>
      <c r="Z8" s="16"/>
      <c r="AA8" s="16"/>
      <c r="AB8" s="16"/>
      <c r="AC8" s="17"/>
      <c r="AD8" s="16"/>
      <c r="AE8" s="1"/>
      <c r="AF8" s="1"/>
      <c r="AG8" s="1"/>
      <c r="AH8" s="1"/>
      <c r="AI8" s="1"/>
      <c r="AJ8" s="1"/>
    </row>
    <row r="9" spans="1:36" ht="59.25" customHeight="1" thickBot="1" x14ac:dyDescent="0.3">
      <c r="A9" s="48" t="s">
        <v>18</v>
      </c>
      <c r="B9" s="172" t="s">
        <v>172</v>
      </c>
      <c r="C9" s="173"/>
      <c r="D9" s="173"/>
      <c r="E9" s="173"/>
      <c r="F9" s="173"/>
      <c r="G9" s="173"/>
      <c r="H9" s="173"/>
      <c r="I9" s="174"/>
      <c r="J9" s="16"/>
      <c r="K9" s="205"/>
      <c r="L9" s="21"/>
      <c r="M9" s="21"/>
      <c r="N9" s="205" t="s">
        <v>20</v>
      </c>
      <c r="O9" s="205"/>
      <c r="P9" s="16"/>
      <c r="Q9" s="16"/>
      <c r="R9" s="16"/>
      <c r="S9" s="16"/>
      <c r="T9" s="16"/>
      <c r="U9" s="16"/>
      <c r="V9" s="16"/>
      <c r="W9" s="16"/>
      <c r="X9" s="16"/>
      <c r="Y9" s="16"/>
      <c r="Z9" s="16"/>
      <c r="AA9" s="16"/>
      <c r="AB9" s="16"/>
      <c r="AC9" s="17"/>
      <c r="AD9" s="16"/>
      <c r="AE9" s="1"/>
      <c r="AF9" s="1"/>
      <c r="AG9" s="1"/>
      <c r="AH9" s="1"/>
      <c r="AI9" s="1"/>
      <c r="AJ9" s="1"/>
    </row>
    <row r="10" spans="1:36" ht="15.75" customHeight="1"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7"/>
      <c r="AD10" s="16"/>
      <c r="AE10" s="1"/>
      <c r="AF10" s="1"/>
      <c r="AG10" s="1"/>
      <c r="AH10" s="1"/>
      <c r="AI10" s="1"/>
      <c r="AJ10" s="1"/>
    </row>
    <row r="11" spans="1:36" ht="15.75" customHeight="1" thickBot="1" x14ac:dyDescent="0.3">
      <c r="A11" s="39"/>
      <c r="B11" s="16"/>
      <c r="C11" s="16"/>
      <c r="D11" s="16"/>
      <c r="E11" s="16"/>
      <c r="F11" s="16"/>
      <c r="G11" s="16"/>
      <c r="H11" s="16"/>
      <c r="I11" s="16"/>
      <c r="J11" s="16"/>
      <c r="K11" s="16"/>
      <c r="L11" s="16"/>
      <c r="M11" s="16"/>
      <c r="N11" s="16"/>
      <c r="O11" s="16"/>
      <c r="P11" s="16"/>
      <c r="Q11" s="16"/>
      <c r="R11" s="16"/>
      <c r="S11" s="16"/>
      <c r="T11" s="16"/>
      <c r="U11" s="16"/>
      <c r="V11" s="16"/>
      <c r="W11" s="16"/>
      <c r="X11" s="16"/>
      <c r="Y11" s="16"/>
      <c r="Z11" s="15"/>
      <c r="AA11" s="15"/>
      <c r="AB11" s="15"/>
      <c r="AC11" s="18"/>
      <c r="AD11" s="49"/>
      <c r="AE11" s="1"/>
      <c r="AF11" s="1"/>
      <c r="AG11" s="1"/>
      <c r="AH11" s="1"/>
      <c r="AI11" s="1"/>
      <c r="AJ11" s="1"/>
    </row>
    <row r="12" spans="1:36" x14ac:dyDescent="0.25">
      <c r="A12" s="138" t="s">
        <v>21</v>
      </c>
      <c r="B12" s="139"/>
      <c r="C12" s="139"/>
      <c r="D12" s="140"/>
      <c r="E12" s="141" t="s">
        <v>22</v>
      </c>
      <c r="F12" s="142"/>
      <c r="G12" s="142"/>
      <c r="H12" s="142"/>
      <c r="I12" s="142"/>
      <c r="J12" s="142"/>
      <c r="K12" s="142"/>
      <c r="L12" s="142"/>
      <c r="M12" s="142"/>
      <c r="N12" s="142"/>
      <c r="O12" s="142"/>
      <c r="P12" s="142"/>
      <c r="Q12" s="142"/>
      <c r="R12" s="142"/>
      <c r="S12" s="142"/>
      <c r="T12" s="142"/>
      <c r="U12" s="142"/>
      <c r="V12" s="142"/>
      <c r="W12" s="142"/>
      <c r="X12" s="143"/>
      <c r="Y12" s="33"/>
      <c r="Z12" s="80" t="s">
        <v>23</v>
      </c>
      <c r="AA12" s="81"/>
      <c r="AB12" s="81"/>
      <c r="AC12" s="81"/>
      <c r="AD12" s="82"/>
      <c r="AE12" s="1"/>
      <c r="AF12" s="80" t="s">
        <v>24</v>
      </c>
      <c r="AG12" s="82"/>
      <c r="AH12" s="1"/>
      <c r="AI12" s="1"/>
      <c r="AJ12" s="1"/>
    </row>
    <row r="13" spans="1:36" x14ac:dyDescent="0.25">
      <c r="A13" s="144" t="s">
        <v>25</v>
      </c>
      <c r="B13" s="102" t="s">
        <v>26</v>
      </c>
      <c r="C13" s="102" t="s">
        <v>27</v>
      </c>
      <c r="D13" s="104" t="s">
        <v>28</v>
      </c>
      <c r="E13" s="106" t="s">
        <v>29</v>
      </c>
      <c r="F13" s="107"/>
      <c r="G13" s="107"/>
      <c r="H13" s="107"/>
      <c r="I13" s="108" t="s">
        <v>30</v>
      </c>
      <c r="J13" s="109"/>
      <c r="K13" s="109"/>
      <c r="L13" s="109"/>
      <c r="M13" s="109"/>
      <c r="N13" s="109"/>
      <c r="O13" s="109"/>
      <c r="P13" s="109"/>
      <c r="Q13" s="109"/>
      <c r="R13" s="27"/>
      <c r="S13" s="27"/>
      <c r="T13" s="108" t="s">
        <v>31</v>
      </c>
      <c r="U13" s="109"/>
      <c r="V13" s="109"/>
      <c r="W13" s="109"/>
      <c r="X13" s="146"/>
      <c r="Y13" s="33"/>
      <c r="Z13" s="83"/>
      <c r="AA13" s="84"/>
      <c r="AB13" s="84"/>
      <c r="AC13" s="84"/>
      <c r="AD13" s="85"/>
      <c r="AE13" s="1"/>
      <c r="AF13" s="83"/>
      <c r="AG13" s="85"/>
      <c r="AH13" s="2"/>
      <c r="AI13" s="2"/>
      <c r="AJ13" s="2"/>
    </row>
    <row r="14" spans="1:36" ht="32.25" customHeight="1" thickBot="1" x14ac:dyDescent="0.3">
      <c r="A14" s="144"/>
      <c r="B14" s="102"/>
      <c r="C14" s="102"/>
      <c r="D14" s="104"/>
      <c r="E14" s="147" t="s">
        <v>32</v>
      </c>
      <c r="F14" s="148"/>
      <c r="G14" s="148"/>
      <c r="H14" s="148"/>
      <c r="I14" s="149" t="s">
        <v>33</v>
      </c>
      <c r="J14" s="151" t="s">
        <v>34</v>
      </c>
      <c r="K14" s="151" t="s">
        <v>35</v>
      </c>
      <c r="L14" s="152" t="s">
        <v>36</v>
      </c>
      <c r="M14" s="102" t="s">
        <v>37</v>
      </c>
      <c r="N14" s="154" t="s">
        <v>38</v>
      </c>
      <c r="O14" s="103" t="s">
        <v>39</v>
      </c>
      <c r="P14" s="102" t="s">
        <v>40</v>
      </c>
      <c r="Q14" s="103" t="s">
        <v>41</v>
      </c>
      <c r="R14" s="103" t="s">
        <v>42</v>
      </c>
      <c r="S14" s="58"/>
      <c r="T14" s="150" t="s">
        <v>43</v>
      </c>
      <c r="U14" s="102" t="s">
        <v>44</v>
      </c>
      <c r="V14" s="103" t="s">
        <v>45</v>
      </c>
      <c r="W14" s="102" t="s">
        <v>46</v>
      </c>
      <c r="X14" s="104"/>
      <c r="Y14" s="40"/>
      <c r="Z14" s="86"/>
      <c r="AA14" s="87"/>
      <c r="AB14" s="87"/>
      <c r="AC14" s="87"/>
      <c r="AD14" s="88"/>
      <c r="AE14" s="2"/>
      <c r="AF14" s="86"/>
      <c r="AG14" s="88"/>
      <c r="AH14" s="2"/>
      <c r="AI14" s="1"/>
      <c r="AJ14" s="2"/>
    </row>
    <row r="15" spans="1:36" ht="74.25" customHeight="1" x14ac:dyDescent="0.25">
      <c r="A15" s="145"/>
      <c r="B15" s="103"/>
      <c r="C15" s="103"/>
      <c r="D15" s="105"/>
      <c r="E15" s="34" t="s">
        <v>47</v>
      </c>
      <c r="F15" s="32" t="s">
        <v>48</v>
      </c>
      <c r="G15" s="3"/>
      <c r="H15" s="4" t="s">
        <v>49</v>
      </c>
      <c r="I15" s="150"/>
      <c r="J15" s="151"/>
      <c r="K15" s="151"/>
      <c r="L15" s="153"/>
      <c r="M15" s="102"/>
      <c r="N15" s="110"/>
      <c r="O15" s="110"/>
      <c r="P15" s="102"/>
      <c r="Q15" s="110"/>
      <c r="R15" s="110"/>
      <c r="S15" s="55"/>
      <c r="T15" s="168"/>
      <c r="U15" s="102"/>
      <c r="V15" s="110"/>
      <c r="W15" s="56" t="s">
        <v>50</v>
      </c>
      <c r="X15" s="59" t="s">
        <v>51</v>
      </c>
      <c r="Y15" s="40"/>
      <c r="Z15" s="43" t="s">
        <v>52</v>
      </c>
      <c r="AA15" s="57" t="s">
        <v>53</v>
      </c>
      <c r="AB15" s="57" t="s">
        <v>54</v>
      </c>
      <c r="AC15" s="57" t="s">
        <v>55</v>
      </c>
      <c r="AD15" s="44" t="s">
        <v>56</v>
      </c>
      <c r="AE15" s="2"/>
      <c r="AF15" s="43" t="s">
        <v>144</v>
      </c>
      <c r="AG15" s="44" t="s">
        <v>145</v>
      </c>
      <c r="AH15" s="2"/>
      <c r="AI15" s="1"/>
      <c r="AJ15" s="2"/>
    </row>
    <row r="16" spans="1:36" ht="60.75" customHeight="1" x14ac:dyDescent="0.25">
      <c r="A16" s="206">
        <v>1</v>
      </c>
      <c r="B16" s="125" t="s">
        <v>173</v>
      </c>
      <c r="C16" s="128" t="s">
        <v>174</v>
      </c>
      <c r="D16" s="128" t="s">
        <v>175</v>
      </c>
      <c r="E16" s="131" t="s">
        <v>60</v>
      </c>
      <c r="F16" s="111" t="s">
        <v>97</v>
      </c>
      <c r="G16" s="75" t="str">
        <f>+CONCATENATE(E16," - ",F16)</f>
        <v>MUY BAJA - MODERADO</v>
      </c>
      <c r="H16" s="69" t="str">
        <f>+VLOOKUP(G16,[2]Datos!D3:E17,2,FALSE)</f>
        <v>MODERADO</v>
      </c>
      <c r="I16" s="113" t="s">
        <v>176</v>
      </c>
      <c r="J16" s="5" t="s">
        <v>63</v>
      </c>
      <c r="K16" s="6" t="s">
        <v>64</v>
      </c>
      <c r="L16" s="7">
        <f>IF(K16="ASIGNADO",15,IF(K16="NO ASIGNADO",0,""))</f>
        <v>15</v>
      </c>
      <c r="M16" s="115">
        <f>SUM(L16:L22)</f>
        <v>100</v>
      </c>
      <c r="N16" s="117" t="s">
        <v>65</v>
      </c>
      <c r="O16" s="167">
        <f>IF(O19="DÉBIL",0,IF(O19="MODERADO",50,IF(O19="FUERTE",100,"")))</f>
        <v>100</v>
      </c>
      <c r="P16" s="164" t="str">
        <f>IF(AND(M19="FUERTE",N16="FUERTE (SIEMPRE SE EJECUTA)"),"NO","SÍ")</f>
        <v>NO</v>
      </c>
      <c r="Q16" s="68" t="s">
        <v>66</v>
      </c>
      <c r="R16" s="160"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MODERADO</v>
      </c>
      <c r="T16" s="69" t="str">
        <f>+VLOOKUP(S16,[2]Datos!$D$3:$E$17,2,FALSE)</f>
        <v>MODERADO</v>
      </c>
      <c r="U16" s="72" t="s">
        <v>67</v>
      </c>
      <c r="V16" s="89" t="s">
        <v>177</v>
      </c>
      <c r="W16" s="125" t="s">
        <v>178</v>
      </c>
      <c r="X16" s="207" t="s">
        <v>179</v>
      </c>
      <c r="Y16" s="41"/>
      <c r="Z16" s="208">
        <v>45282</v>
      </c>
      <c r="AA16" s="209" t="s">
        <v>180</v>
      </c>
      <c r="AB16" s="93" t="s">
        <v>181</v>
      </c>
      <c r="AC16" s="93" t="s">
        <v>182</v>
      </c>
      <c r="AD16" s="100"/>
      <c r="AE16" s="210"/>
      <c r="AF16" s="211" t="s">
        <v>183</v>
      </c>
      <c r="AG16" s="212" t="s">
        <v>184</v>
      </c>
      <c r="AH16" s="1"/>
      <c r="AI16" s="1"/>
      <c r="AJ16" s="1"/>
    </row>
    <row r="17" spans="1:36" ht="39" customHeight="1" x14ac:dyDescent="0.25">
      <c r="A17" s="206"/>
      <c r="B17" s="126"/>
      <c r="C17" s="129"/>
      <c r="D17" s="129"/>
      <c r="E17" s="132"/>
      <c r="F17" s="111"/>
      <c r="G17" s="76"/>
      <c r="H17" s="70"/>
      <c r="I17" s="113"/>
      <c r="J17" s="8" t="s">
        <v>77</v>
      </c>
      <c r="K17" s="9" t="s">
        <v>78</v>
      </c>
      <c r="L17" s="10">
        <f>IF(K17="ADECUADO",15,IF(K17="INADECUADO",0,""))</f>
        <v>15</v>
      </c>
      <c r="M17" s="116"/>
      <c r="N17" s="118"/>
      <c r="O17" s="167"/>
      <c r="P17" s="165"/>
      <c r="Q17" s="68"/>
      <c r="R17" s="161"/>
      <c r="S17" s="76"/>
      <c r="T17" s="70"/>
      <c r="U17" s="73"/>
      <c r="V17" s="90"/>
      <c r="W17" s="126"/>
      <c r="X17" s="213"/>
      <c r="Y17" s="41"/>
      <c r="Z17" s="186"/>
      <c r="AA17" s="214"/>
      <c r="AB17" s="93"/>
      <c r="AC17" s="93"/>
      <c r="AD17" s="100"/>
      <c r="AE17" s="1"/>
      <c r="AF17" s="215"/>
      <c r="AG17" s="212"/>
      <c r="AH17" s="1"/>
      <c r="AI17" s="1"/>
      <c r="AJ17" s="1"/>
    </row>
    <row r="18" spans="1:36" ht="51.75" customHeight="1" x14ac:dyDescent="0.25">
      <c r="A18" s="206"/>
      <c r="B18" s="126"/>
      <c r="C18" s="129"/>
      <c r="D18" s="129"/>
      <c r="E18" s="132"/>
      <c r="F18" s="111"/>
      <c r="G18" s="76"/>
      <c r="H18" s="70"/>
      <c r="I18" s="113"/>
      <c r="J18" s="11" t="s">
        <v>79</v>
      </c>
      <c r="K18" s="9" t="s">
        <v>80</v>
      </c>
      <c r="L18" s="10">
        <f>IF(K18="OPORTUNA",15,IF(K18="INOPORTUNA",0,""))</f>
        <v>15</v>
      </c>
      <c r="M18" s="116"/>
      <c r="N18" s="118"/>
      <c r="O18" s="167"/>
      <c r="P18" s="165"/>
      <c r="Q18" s="12" t="s">
        <v>81</v>
      </c>
      <c r="R18" s="161"/>
      <c r="S18" s="76"/>
      <c r="T18" s="70"/>
      <c r="U18" s="73"/>
      <c r="V18" s="90"/>
      <c r="W18" s="126"/>
      <c r="X18" s="213"/>
      <c r="Y18" s="41"/>
      <c r="Z18" s="186"/>
      <c r="AA18" s="214"/>
      <c r="AB18" s="93"/>
      <c r="AC18" s="93"/>
      <c r="AD18" s="100"/>
      <c r="AE18" s="1"/>
      <c r="AF18" s="215"/>
      <c r="AG18" s="212"/>
      <c r="AH18" s="1"/>
      <c r="AI18" s="1"/>
      <c r="AJ18" s="1"/>
    </row>
    <row r="19" spans="1:36" ht="75" customHeight="1" x14ac:dyDescent="0.25">
      <c r="A19" s="206"/>
      <c r="B19" s="126"/>
      <c r="C19" s="129"/>
      <c r="D19" s="129"/>
      <c r="E19" s="132"/>
      <c r="F19" s="111"/>
      <c r="G19" s="76"/>
      <c r="H19" s="70"/>
      <c r="I19" s="113"/>
      <c r="J19" s="8" t="s">
        <v>82</v>
      </c>
      <c r="K19" s="9" t="s">
        <v>83</v>
      </c>
      <c r="L19" s="10">
        <f>IF(K19="PREVENIR",15,IF(K19="DETECTAR",10,IF(K19="NO ES UN CONTROL",0,"")))</f>
        <v>15</v>
      </c>
      <c r="M19" s="120" t="str">
        <f>IF(M16&lt;86,"DÉBIL",IF(M16&lt;96,"MODERADO",IF(M16&lt;101,"FUERTE","")))</f>
        <v>FUERTE</v>
      </c>
      <c r="N19" s="118"/>
      <c r="O19" s="63" t="str">
        <f>IF(AND(M19="FUERTE",N16="FUERTE (SIEMPRE SE EJECUTA)"),"FUERTE",IF(OR(M19="DÉBIL",N16="DÉBIL (NO SE EJECUTA)"),"DÉBIL",IF(OR(M19="MODERADO",N16="MODERADO (ALGUNAS VECES)"),"MODERADO")))</f>
        <v>FUERTE</v>
      </c>
      <c r="P19" s="165"/>
      <c r="Q19" s="65">
        <f>IF(AND($O$19="FUERTE",$Q$16="DIRECTAMENTE"),2,IF(AND($O$19="FUERTE",$Q$16="DIRECTAMENTE"),2,IF(AND($O$19="FUERTE",$Q$16="DIRECTAMENTE"),2,IF(AND($O$19="FUERTE",$Q$16="NO DISMINUYE"),0,IF(AND($O$19="MODERADO",$Q$16="DIRECTAMENTE"),1,IF(AND($O$19="MODERADO",$Q$16="DIRECTAMENTE"),1,IF(AND($O$19="MODERADO",$Q$16="DIRECTAMENTE"),1,IF(AND($O$19="MODERADO",$Q$16="NO DISMINUYE"),0,"N/A"))))))))</f>
        <v>2</v>
      </c>
      <c r="R19" s="161"/>
      <c r="S19" s="76"/>
      <c r="T19" s="70"/>
      <c r="U19" s="73"/>
      <c r="V19" s="78" t="s">
        <v>84</v>
      </c>
      <c r="W19" s="126"/>
      <c r="X19" s="78" t="s">
        <v>85</v>
      </c>
      <c r="Y19" s="42"/>
      <c r="Z19" s="186"/>
      <c r="AA19" s="214"/>
      <c r="AB19" s="93"/>
      <c r="AC19" s="93"/>
      <c r="AD19" s="100"/>
      <c r="AE19" s="1"/>
      <c r="AF19" s="215"/>
      <c r="AG19" s="212"/>
      <c r="AH19" s="1"/>
      <c r="AI19" s="1"/>
      <c r="AJ19" s="1"/>
    </row>
    <row r="20" spans="1:36" ht="54" customHeight="1" x14ac:dyDescent="0.25">
      <c r="A20" s="206"/>
      <c r="B20" s="126"/>
      <c r="C20" s="129"/>
      <c r="D20" s="129"/>
      <c r="E20" s="132"/>
      <c r="F20" s="111"/>
      <c r="G20" s="76"/>
      <c r="H20" s="70"/>
      <c r="I20" s="113"/>
      <c r="J20" s="8" t="s">
        <v>86</v>
      </c>
      <c r="K20" s="9" t="s">
        <v>87</v>
      </c>
      <c r="L20" s="10">
        <f>IF(K20="CONFIABLE",15,IF(K20="NO CONFIABLE",0,""))</f>
        <v>15</v>
      </c>
      <c r="M20" s="121"/>
      <c r="N20" s="118"/>
      <c r="O20" s="63"/>
      <c r="P20" s="165"/>
      <c r="Q20" s="66"/>
      <c r="R20" s="161"/>
      <c r="S20" s="76"/>
      <c r="T20" s="70"/>
      <c r="U20" s="73"/>
      <c r="V20" s="79"/>
      <c r="W20" s="126"/>
      <c r="X20" s="79"/>
      <c r="Y20" s="42"/>
      <c r="Z20" s="186"/>
      <c r="AA20" s="214"/>
      <c r="AB20" s="93"/>
      <c r="AC20" s="93"/>
      <c r="AD20" s="100"/>
      <c r="AE20" s="1"/>
      <c r="AF20" s="215"/>
      <c r="AG20" s="212"/>
      <c r="AH20" s="1"/>
      <c r="AI20" s="1"/>
      <c r="AJ20" s="1"/>
    </row>
    <row r="21" spans="1:36" ht="55.5" customHeight="1" x14ac:dyDescent="0.25">
      <c r="A21" s="206"/>
      <c r="B21" s="126"/>
      <c r="C21" s="129"/>
      <c r="D21" s="129"/>
      <c r="E21" s="132"/>
      <c r="F21" s="111"/>
      <c r="G21" s="76"/>
      <c r="H21" s="70"/>
      <c r="I21" s="113"/>
      <c r="J21" s="8" t="s">
        <v>88</v>
      </c>
      <c r="K21" s="9" t="s">
        <v>89</v>
      </c>
      <c r="L21" s="10">
        <f>IF(K21="SE INVESTIGAN Y SE RESUELVEN OPORTUNAMENTE",15,IF(K21="NO SE INVESTIGAN Y SE RESUELVEN OPORTUNAMENTE",0,""))</f>
        <v>15</v>
      </c>
      <c r="M21" s="121"/>
      <c r="N21" s="118"/>
      <c r="O21" s="63"/>
      <c r="P21" s="165"/>
      <c r="Q21" s="66"/>
      <c r="R21" s="161"/>
      <c r="S21" s="76"/>
      <c r="T21" s="70"/>
      <c r="U21" s="73"/>
      <c r="V21" s="91"/>
      <c r="W21" s="126"/>
      <c r="X21" s="95" t="s">
        <v>185</v>
      </c>
      <c r="Y21" s="41"/>
      <c r="Z21" s="186"/>
      <c r="AA21" s="214"/>
      <c r="AB21" s="93"/>
      <c r="AC21" s="93"/>
      <c r="AD21" s="100"/>
      <c r="AE21" s="1"/>
      <c r="AF21" s="215"/>
      <c r="AG21" s="212"/>
      <c r="AH21" s="1"/>
      <c r="AI21" s="1"/>
      <c r="AJ21" s="1"/>
    </row>
    <row r="22" spans="1:36" ht="68.25" customHeight="1" thickBot="1" x14ac:dyDescent="0.3">
      <c r="A22" s="216"/>
      <c r="B22" s="127"/>
      <c r="C22" s="130"/>
      <c r="D22" s="130"/>
      <c r="E22" s="133"/>
      <c r="F22" s="112"/>
      <c r="G22" s="77"/>
      <c r="H22" s="71"/>
      <c r="I22" s="114"/>
      <c r="J22" s="36" t="s">
        <v>92</v>
      </c>
      <c r="K22" s="37" t="s">
        <v>93</v>
      </c>
      <c r="L22" s="38">
        <f>IF(K22="COMPLETA",10,IF(K22="INCOMPLETA",5,IF(K22="NO EXISTE",0,"")))</f>
        <v>10</v>
      </c>
      <c r="M22" s="122"/>
      <c r="N22" s="119"/>
      <c r="O22" s="64"/>
      <c r="P22" s="166"/>
      <c r="Q22" s="67"/>
      <c r="R22" s="162"/>
      <c r="S22" s="77"/>
      <c r="T22" s="71"/>
      <c r="U22" s="74"/>
      <c r="V22" s="92"/>
      <c r="W22" s="127"/>
      <c r="X22" s="96"/>
      <c r="Y22" s="41"/>
      <c r="Z22" s="195"/>
      <c r="AA22" s="217"/>
      <c r="AB22" s="94"/>
      <c r="AC22" s="94"/>
      <c r="AD22" s="101"/>
      <c r="AE22" s="1"/>
      <c r="AF22" s="218"/>
      <c r="AG22" s="219"/>
      <c r="AH22" s="1"/>
      <c r="AI22" s="1"/>
      <c r="AJ22" s="1"/>
    </row>
    <row r="124" spans="26:29" x14ac:dyDescent="0.25">
      <c r="Z124" s="220">
        <v>45174</v>
      </c>
      <c r="AA124" s="221" t="s">
        <v>186</v>
      </c>
      <c r="AB124" s="222" t="s">
        <v>187</v>
      </c>
      <c r="AC124" s="222" t="s">
        <v>182</v>
      </c>
    </row>
    <row r="125" spans="26:29" x14ac:dyDescent="0.25">
      <c r="Z125" s="223"/>
      <c r="AA125" s="224"/>
      <c r="AB125" s="222"/>
      <c r="AC125" s="222"/>
    </row>
    <row r="126" spans="26:29" x14ac:dyDescent="0.25">
      <c r="Z126" s="223"/>
      <c r="AA126" s="224"/>
      <c r="AB126" s="222"/>
      <c r="AC126" s="222"/>
    </row>
    <row r="127" spans="26:29" x14ac:dyDescent="0.25">
      <c r="Z127" s="223"/>
      <c r="AA127" s="224"/>
      <c r="AB127" s="222"/>
      <c r="AC127" s="222"/>
    </row>
    <row r="128" spans="26:29" x14ac:dyDescent="0.25">
      <c r="Z128" s="223"/>
      <c r="AA128" s="224"/>
      <c r="AB128" s="222"/>
      <c r="AC128" s="222"/>
    </row>
    <row r="129" spans="26:29" x14ac:dyDescent="0.25">
      <c r="Z129" s="223"/>
      <c r="AA129" s="224"/>
      <c r="AB129" s="222"/>
      <c r="AC129" s="222"/>
    </row>
    <row r="130" spans="26:29" ht="15.75" thickBot="1" x14ac:dyDescent="0.3">
      <c r="Z130" s="225"/>
      <c r="AA130" s="226"/>
      <c r="AB130" s="227"/>
      <c r="AC130" s="227"/>
    </row>
  </sheetData>
  <dataConsolidate/>
  <mergeCells count="76">
    <mergeCell ref="Z124:Z130"/>
    <mergeCell ref="AA124:AA130"/>
    <mergeCell ref="AB124:AB130"/>
    <mergeCell ref="AC124:AC130"/>
    <mergeCell ref="AF16:AF22"/>
    <mergeCell ref="AG16:AG22"/>
    <mergeCell ref="M19:M22"/>
    <mergeCell ref="O19:O22"/>
    <mergeCell ref="Q19:Q22"/>
    <mergeCell ref="V19:V20"/>
    <mergeCell ref="X19:X20"/>
    <mergeCell ref="V21:V22"/>
    <mergeCell ref="X21:X22"/>
    <mergeCell ref="X16:X18"/>
    <mergeCell ref="Z16:Z22"/>
    <mergeCell ref="AA16:AA22"/>
    <mergeCell ref="AB16:AB22"/>
    <mergeCell ref="AC16:AC22"/>
    <mergeCell ref="AD16:AD22"/>
    <mergeCell ref="R16:R22"/>
    <mergeCell ref="S16:S22"/>
    <mergeCell ref="T16:T22"/>
    <mergeCell ref="U16:U22"/>
    <mergeCell ref="V16:V18"/>
    <mergeCell ref="W16:W22"/>
    <mergeCell ref="I16:I22"/>
    <mergeCell ref="M16:M18"/>
    <mergeCell ref="N16:N22"/>
    <mergeCell ref="O16:O18"/>
    <mergeCell ref="P16:P22"/>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U14:U15"/>
    <mergeCell ref="I14:I15"/>
    <mergeCell ref="J14:J15"/>
    <mergeCell ref="K14:K15"/>
    <mergeCell ref="L14:L15"/>
    <mergeCell ref="M14:M15"/>
    <mergeCell ref="N14:N15"/>
    <mergeCell ref="Z12:AD14"/>
    <mergeCell ref="AF12:AG14"/>
    <mergeCell ref="A13:A15"/>
    <mergeCell ref="B13:B15"/>
    <mergeCell ref="C13:C15"/>
    <mergeCell ref="D13:D15"/>
    <mergeCell ref="E13:H13"/>
    <mergeCell ref="I13:Q13"/>
    <mergeCell ref="T13:X13"/>
    <mergeCell ref="E14:H14"/>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'[Mapa de Riesgos de Corrupción - Instrucción y Juzgamiento de Procesos Disciplinarios III Seguimiento 8 de enero de 2023.xlsx]Datos'!#REF!</xm:f>
          </x14:formula1>
          <xm:sqref>N16:N22</xm:sqref>
        </x14:dataValidation>
        <x14:dataValidation type="list" allowBlank="1" showInputMessage="1" showErrorMessage="1">
          <x14:formula1>
            <xm:f>'[Mapa de Riesgos de Corrupción - Instrucción y Juzgamiento de Procesos Disciplinarios III Seguimiento 8 de enero de 2023.xlsx]Datos'!#REF!</xm:f>
          </x14:formula1>
          <xm:sqref>V21:V22</xm:sqref>
        </x14:dataValidation>
        <x14:dataValidation type="list" allowBlank="1" showInputMessage="1" showErrorMessage="1">
          <x14:formula1>
            <xm:f>'[Mapa de Riesgos de Corrupción - Instrucción y Juzgamiento de Procesos Disciplinarios III Seguimiento 8 de enero de 2023.xlsx]Datos'!#REF!</xm:f>
          </x14:formula1>
          <xm:sqref>K18</xm:sqref>
        </x14:dataValidation>
        <x14:dataValidation type="list" allowBlank="1" showInputMessage="1" showErrorMessage="1">
          <x14:formula1>
            <xm:f>'[Mapa de Riesgos de Corrupción - Instrucción y Juzgamiento de Procesos Disciplinarios III Seguimiento 8 de enero de 2023.xlsx]Datos'!#REF!</xm:f>
          </x14:formula1>
          <xm:sqref>E16</xm:sqref>
        </x14:dataValidation>
        <x14:dataValidation type="list" allowBlank="1" showInputMessage="1" showErrorMessage="1">
          <x14:formula1>
            <xm:f>'[Mapa de Riesgos de Corrupción - Instrucción y Juzgamiento de Procesos Disciplinarios III Seguimiento 8 de enero de 2023.xlsx]Datos'!#REF!</xm:f>
          </x14:formula1>
          <xm:sqref>F16:F22</xm:sqref>
        </x14:dataValidation>
        <x14:dataValidation type="list" allowBlank="1" showInputMessage="1" showErrorMessage="1">
          <x14:formula1>
            <xm:f>'[Mapa de Riesgos de Corrupción - Instrucción y Juzgamiento de Procesos Disciplinarios III Seguimiento 8 de enero de 2023.xlsx]Datos'!#REF!</xm:f>
          </x14:formula1>
          <xm:sqref>K22</xm:sqref>
        </x14:dataValidation>
        <x14:dataValidation type="list" allowBlank="1" showInputMessage="1" showErrorMessage="1">
          <x14:formula1>
            <xm:f>'[Mapa de Riesgos de Corrupción - Instrucción y Juzgamiento de Procesos Disciplinarios III Seguimiento 8 de enero de 2023.xlsx]Datos'!#REF!</xm:f>
          </x14:formula1>
          <xm:sqref>K16</xm:sqref>
        </x14:dataValidation>
        <x14:dataValidation type="list" allowBlank="1" showInputMessage="1" showErrorMessage="1">
          <x14:formula1>
            <xm:f>'[Mapa de Riesgos de Corrupción - Instrucción y Juzgamiento de Procesos Disciplinarios III Seguimiento 8 de enero de 2023.xlsx]Datos'!#REF!</xm:f>
          </x14:formula1>
          <xm:sqref>K17</xm:sqref>
        </x14:dataValidation>
        <x14:dataValidation type="list" allowBlank="1" showInputMessage="1" showErrorMessage="1">
          <x14:formula1>
            <xm:f>'[Mapa de Riesgos de Corrupción - Instrucción y Juzgamiento de Procesos Disciplinarios III Seguimiento 8 de enero de 2023.xlsx]Datos'!#REF!</xm:f>
          </x14:formula1>
          <xm:sqref>K20</xm:sqref>
        </x14:dataValidation>
        <x14:dataValidation type="list" allowBlank="1" showInputMessage="1" showErrorMessage="1">
          <x14:formula1>
            <xm:f>'[Mapa de Riesgos de Corrupción - Instrucción y Juzgamiento de Procesos Disciplinarios III Seguimiento 8 de enero de 2023.xlsx]Datos'!#REF!</xm:f>
          </x14:formula1>
          <xm:sqref>K21</xm:sqref>
        </x14:dataValidation>
        <x14:dataValidation type="list" allowBlank="1" showInputMessage="1" showErrorMessage="1">
          <x14:formula1>
            <xm:f>'[Mapa de Riesgos de Corrupción - Instrucción y Juzgamiento de Procesos Disciplinarios III Seguimiento 8 de enero de 2023.xlsx]Datos'!#REF!</xm:f>
          </x14:formula1>
          <xm:sqref>U16:U22</xm:sqref>
        </x14:dataValidation>
        <x14:dataValidation type="list" allowBlank="1" showInputMessage="1" showErrorMessage="1">
          <x14:formula1>
            <xm:f>'[Mapa de Riesgos de Corrupción - Instrucción y Juzgamiento de Procesos Disciplinarios III Seguimiento 8 de enero de 2023.xlsx]Datos'!#REF!</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I17" sqref="I17"/>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47</v>
      </c>
      <c r="B2" t="s">
        <v>48</v>
      </c>
      <c r="D2" t="s">
        <v>94</v>
      </c>
      <c r="I2" s="5" t="s">
        <v>63</v>
      </c>
      <c r="J2" t="s">
        <v>95</v>
      </c>
      <c r="K2" t="s">
        <v>96</v>
      </c>
    </row>
    <row r="3" spans="1:12" ht="31.5" x14ac:dyDescent="0.25">
      <c r="A3" t="s">
        <v>60</v>
      </c>
      <c r="B3" t="s">
        <v>97</v>
      </c>
      <c r="D3" t="s">
        <v>98</v>
      </c>
      <c r="E3" t="s">
        <v>97</v>
      </c>
      <c r="I3" s="8" t="s">
        <v>77</v>
      </c>
      <c r="J3" t="s">
        <v>99</v>
      </c>
      <c r="K3" t="s">
        <v>100</v>
      </c>
    </row>
    <row r="4" spans="1:12" ht="31.5" x14ac:dyDescent="0.25">
      <c r="A4" t="s">
        <v>101</v>
      </c>
      <c r="B4" t="s">
        <v>61</v>
      </c>
      <c r="D4" t="s">
        <v>102</v>
      </c>
      <c r="E4" t="s">
        <v>103</v>
      </c>
      <c r="I4" s="11" t="s">
        <v>79</v>
      </c>
      <c r="J4" t="s">
        <v>80</v>
      </c>
      <c r="K4" t="s">
        <v>104</v>
      </c>
    </row>
    <row r="5" spans="1:12" ht="63" x14ac:dyDescent="0.25">
      <c r="A5" t="s">
        <v>105</v>
      </c>
      <c r="B5" t="s">
        <v>106</v>
      </c>
      <c r="D5" t="s">
        <v>107</v>
      </c>
      <c r="E5" t="s">
        <v>108</v>
      </c>
      <c r="I5" s="8" t="s">
        <v>82</v>
      </c>
      <c r="J5" t="s">
        <v>109</v>
      </c>
      <c r="K5" t="s">
        <v>110</v>
      </c>
      <c r="L5" t="s">
        <v>111</v>
      </c>
    </row>
    <row r="6" spans="1:12" ht="31.5" x14ac:dyDescent="0.25">
      <c r="A6" t="s">
        <v>112</v>
      </c>
      <c r="D6" t="s">
        <v>113</v>
      </c>
      <c r="E6" t="s">
        <v>97</v>
      </c>
      <c r="I6" s="8" t="s">
        <v>86</v>
      </c>
      <c r="J6" t="s">
        <v>114</v>
      </c>
      <c r="K6" t="s">
        <v>115</v>
      </c>
    </row>
    <row r="7" spans="1:12" ht="47.25" x14ac:dyDescent="0.25">
      <c r="A7" t="s">
        <v>116</v>
      </c>
      <c r="D7" t="s">
        <v>117</v>
      </c>
      <c r="E7" t="s">
        <v>103</v>
      </c>
      <c r="I7" s="8" t="s">
        <v>88</v>
      </c>
      <c r="J7" s="14" t="s">
        <v>118</v>
      </c>
      <c r="K7" s="14" t="s">
        <v>119</v>
      </c>
    </row>
    <row r="8" spans="1:12" ht="31.5" x14ac:dyDescent="0.25">
      <c r="D8" t="s">
        <v>120</v>
      </c>
      <c r="E8" t="s">
        <v>108</v>
      </c>
      <c r="I8" s="13" t="s">
        <v>92</v>
      </c>
      <c r="J8" t="s">
        <v>121</v>
      </c>
      <c r="K8" t="s">
        <v>122</v>
      </c>
      <c r="L8" t="s">
        <v>123</v>
      </c>
    </row>
    <row r="9" spans="1:12" x14ac:dyDescent="0.25">
      <c r="A9" t="s">
        <v>124</v>
      </c>
      <c r="D9" t="s">
        <v>125</v>
      </c>
      <c r="E9" t="s">
        <v>97</v>
      </c>
    </row>
    <row r="10" spans="1:12" x14ac:dyDescent="0.25">
      <c r="D10" t="s">
        <v>126</v>
      </c>
      <c r="E10" t="s">
        <v>103</v>
      </c>
    </row>
    <row r="11" spans="1:12" x14ac:dyDescent="0.25">
      <c r="A11" t="s">
        <v>67</v>
      </c>
      <c r="D11" t="s">
        <v>127</v>
      </c>
      <c r="E11" t="s">
        <v>108</v>
      </c>
    </row>
    <row r="12" spans="1:12" x14ac:dyDescent="0.25">
      <c r="A12" t="s">
        <v>128</v>
      </c>
      <c r="D12" t="s">
        <v>129</v>
      </c>
      <c r="E12" t="s">
        <v>103</v>
      </c>
    </row>
    <row r="13" spans="1:12" x14ac:dyDescent="0.25">
      <c r="D13" t="s">
        <v>130</v>
      </c>
      <c r="E13" t="s">
        <v>103</v>
      </c>
      <c r="I13" t="s">
        <v>131</v>
      </c>
    </row>
    <row r="14" spans="1:12" x14ac:dyDescent="0.25">
      <c r="D14" t="s">
        <v>132</v>
      </c>
      <c r="E14" t="s">
        <v>108</v>
      </c>
      <c r="I14" t="s">
        <v>133</v>
      </c>
    </row>
    <row r="15" spans="1:12" x14ac:dyDescent="0.25">
      <c r="D15" t="s">
        <v>134</v>
      </c>
      <c r="E15" t="s">
        <v>103</v>
      </c>
      <c r="I15" t="s">
        <v>135</v>
      </c>
    </row>
    <row r="16" spans="1:12" x14ac:dyDescent="0.25">
      <c r="A16" t="s">
        <v>84</v>
      </c>
      <c r="D16" t="s">
        <v>136</v>
      </c>
      <c r="E16" t="s">
        <v>103</v>
      </c>
      <c r="I16" t="s">
        <v>137</v>
      </c>
    </row>
    <row r="17" spans="1:5" x14ac:dyDescent="0.25">
      <c r="A17" t="s">
        <v>138</v>
      </c>
      <c r="D17" t="s">
        <v>139</v>
      </c>
      <c r="E17" t="s">
        <v>108</v>
      </c>
    </row>
    <row r="18" spans="1:5" x14ac:dyDescent="0.25">
      <c r="A18"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7" ma:contentTypeDescription="Crear nuevo documento." ma:contentTypeScope="" ma:versionID="bf8ed9edae27faef25d81870691d2e91">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53f429d4c97a047e3e9a12ccf7533661"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FCE9C-FD39-4E4B-B781-5F87C39BC8BA}">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2.xml><?xml version="1.0" encoding="utf-8"?>
<ds:datastoreItem xmlns:ds="http://schemas.openxmlformats.org/officeDocument/2006/customXml" ds:itemID="{3602C078-6B3F-406A-AC5B-1E89B2801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BD8279-5E46-476C-A19A-90A66B411C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Seguimiento y Mejoramiento</vt:lpstr>
      <vt:lpstr>Evaluacion a la Gestion</vt:lpstr>
      <vt:lpstr>Instruccion y Juzgamiento</vt:lpstr>
      <vt:lpstr>Datos</vt:lpstr>
      <vt:lpstr>'Evaluacion a la Gestion'!Área_de_impresión</vt:lpstr>
      <vt:lpstr>'Instruccion y Juzgamiento'!Área_de_impresión</vt:lpstr>
      <vt:lpstr>'Seguimiento y Mejoramiento'!Área_de_impresión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 Jimenez</cp:lastModifiedBy>
  <cp:revision/>
  <dcterms:created xsi:type="dcterms:W3CDTF">2020-01-16T20:08:19Z</dcterms:created>
  <dcterms:modified xsi:type="dcterms:W3CDTF">2024-01-10T20:24:11Z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